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d.docs.live.net/a13b74a33fb163b4/Desktop/年末調整エクセルファイルＨＰ/shop用データ/"/>
    </mc:Choice>
  </mc:AlternateContent>
  <xr:revisionPtr revIDLastSave="1158" documentId="13_ncr:1_{99C2F5D8-3FB5-4E1A-83CE-90D551948478}" xr6:coauthVersionLast="47" xr6:coauthVersionMax="47" xr10:uidLastSave="{12AB717D-9D0F-4AE0-BEE8-2560B9E67257}"/>
  <bookViews>
    <workbookView xWindow="600" yWindow="0" windowWidth="19890" windowHeight="10800" tabRatio="811" xr2:uid="{00000000-000D-0000-FFFF-FFFF00000000}"/>
  </bookViews>
  <sheets>
    <sheet name="設定" sheetId="11" r:id="rId1"/>
    <sheet name="①入力（生命保険）" sheetId="2" r:id="rId2"/>
    <sheet name="②入力（地震・社会・小規模共済等）" sheetId="4" r:id="rId3"/>
    <sheet name="③印刷（保険控除）" sheetId="1" r:id="rId4"/>
  </sheets>
  <definedNames>
    <definedName name="_xlnm.Print_Area" localSheetId="1">'①入力（生命保険）'!$A$3:$AG$20</definedName>
    <definedName name="_xlnm.Print_Area" localSheetId="2">'②入力（地震・社会・小規模共済等）'!$A$1:$N$48</definedName>
    <definedName name="_xlnm.Print_Area" localSheetId="3">'③印刷（保険控除）'!$F$1:$BB$100</definedName>
    <definedName name="社保入力">'②入力（地震・社会・小規模共済等）'!$B$39:$G$49</definedName>
    <definedName name="小規模入力">'②入力（地震・社会・小規模共済等）'!$B$14:$F$18</definedName>
    <definedName name="新旧">'③印刷（保険控除）'!$CW$2:$CX$4</definedName>
    <definedName name="地震入力">'②入力（地震・社会・小規模共済等）'!$B$24:$L$34</definedName>
    <definedName name="入力一般">'①入力（生命保険）'!$K$9:$AI$29</definedName>
    <definedName name="入力介護">'①入力（生命保険）'!$L$9:$AI$29</definedName>
    <definedName name="入力年金">'①入力（生命保険）'!$M$9:$AI$29</definedName>
    <definedName name="入力年金２">'①入力（生命保険）'!$AD$9:$AJ$29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54" i="2" l="1"/>
  <c r="T45" i="4"/>
  <c r="T23" i="4"/>
  <c r="U23" i="4" s="1"/>
  <c r="M1" i="11" l="1"/>
  <c r="O1" i="11" s="1"/>
  <c r="FL11" i="1" s="1"/>
  <c r="FN5" i="1"/>
  <c r="FN3" i="1"/>
  <c r="FN2" i="1"/>
  <c r="FT11" i="1"/>
  <c r="EW6" i="1"/>
  <c r="EW2" i="1"/>
  <c r="EQ5" i="1"/>
  <c r="C4" i="1"/>
  <c r="P34" i="2"/>
  <c r="B27" i="4" l="1"/>
  <c r="BO9" i="1"/>
  <c r="DF9" i="1" s="1"/>
  <c r="V24" i="4" l="1"/>
  <c r="U24" i="4"/>
  <c r="U25" i="4"/>
  <c r="V25" i="4"/>
  <c r="U26" i="4"/>
  <c r="V26" i="4"/>
  <c r="U27" i="4"/>
  <c r="V27" i="4"/>
  <c r="T25" i="4"/>
  <c r="T26" i="4"/>
  <c r="T27" i="4"/>
  <c r="T24" i="4"/>
  <c r="AK41" i="2"/>
  <c r="AI37" i="2"/>
  <c r="AL43" i="2"/>
  <c r="AJ43" i="2"/>
  <c r="AE37" i="2"/>
  <c r="AA32" i="2"/>
  <c r="CD12" i="1" s="1"/>
  <c r="AA31" i="2"/>
  <c r="AA30" i="2"/>
  <c r="AD30" i="2"/>
  <c r="AE30" i="2"/>
  <c r="AF30" i="2"/>
  <c r="AG30" i="2"/>
  <c r="AH30" i="2"/>
  <c r="AI30" i="2"/>
  <c r="AJ30" i="2"/>
  <c r="AD31" i="2"/>
  <c r="AE31" i="2"/>
  <c r="AF31" i="2"/>
  <c r="AG31" i="2"/>
  <c r="AH31" i="2"/>
  <c r="AI31" i="2"/>
  <c r="AJ31" i="2"/>
  <c r="AH32" i="2"/>
  <c r="AI32" i="2"/>
  <c r="AJ32" i="2"/>
  <c r="AE32" i="2"/>
  <c r="AF32" i="2"/>
  <c r="AG32" i="2"/>
  <c r="AD32" i="2"/>
  <c r="M32" i="2"/>
  <c r="D9" i="2"/>
  <c r="F9" i="2"/>
  <c r="E9" i="2"/>
  <c r="S55" i="2"/>
  <c r="U56" i="2"/>
  <c r="U55" i="2"/>
  <c r="AC30" i="2"/>
  <c r="AC31" i="2"/>
  <c r="AC32" i="2"/>
  <c r="N30" i="2"/>
  <c r="O30" i="2"/>
  <c r="P30" i="2"/>
  <c r="Q30" i="2"/>
  <c r="N31" i="2"/>
  <c r="O31" i="2"/>
  <c r="P31" i="2"/>
  <c r="Q31" i="2"/>
  <c r="N32" i="2"/>
  <c r="O32" i="2"/>
  <c r="P32" i="2"/>
  <c r="Q32" i="2"/>
  <c r="B40" i="4"/>
  <c r="B41" i="4"/>
  <c r="B44" i="4" s="1"/>
  <c r="B42" i="4"/>
  <c r="B43" i="4"/>
  <c r="B45" i="4"/>
  <c r="B46" i="4"/>
  <c r="B47" i="4"/>
  <c r="B48" i="4"/>
  <c r="B39" i="4"/>
  <c r="L27" i="4"/>
  <c r="L28" i="4"/>
  <c r="L29" i="4"/>
  <c r="L30" i="4"/>
  <c r="L31" i="4"/>
  <c r="L32" i="4"/>
  <c r="R14" i="4"/>
  <c r="B26" i="4"/>
  <c r="L26" i="4" s="1"/>
  <c r="B28" i="4"/>
  <c r="B29" i="4"/>
  <c r="B30" i="4"/>
  <c r="B31" i="4"/>
  <c r="B32" i="4"/>
  <c r="B24" i="4"/>
  <c r="L24" i="4" s="1"/>
  <c r="U71" i="2"/>
  <c r="R30" i="2"/>
  <c r="R31" i="2"/>
  <c r="R32" i="2"/>
  <c r="W56" i="2"/>
  <c r="W57" i="2"/>
  <c r="W58" i="2"/>
  <c r="W59" i="2"/>
  <c r="W60" i="2"/>
  <c r="W61" i="2"/>
  <c r="W62" i="2"/>
  <c r="W63" i="2"/>
  <c r="W64" i="2"/>
  <c r="W65" i="2"/>
  <c r="W66" i="2"/>
  <c r="U57" i="2"/>
  <c r="U58" i="2"/>
  <c r="U59" i="2"/>
  <c r="U60" i="2"/>
  <c r="U61" i="2"/>
  <c r="U62" i="2"/>
  <c r="U63" i="2"/>
  <c r="U64" i="2"/>
  <c r="U65" i="2"/>
  <c r="U66" i="2"/>
  <c r="Y55" i="2"/>
  <c r="W55" i="2"/>
  <c r="D2" i="11"/>
  <c r="I9" i="2" l="1"/>
  <c r="E10" i="2"/>
  <c r="G9" i="2"/>
  <c r="E11" i="2"/>
  <c r="D10" i="2"/>
  <c r="AC9" i="2"/>
  <c r="AD9" i="2"/>
  <c r="H9" i="2"/>
  <c r="F10" i="2"/>
  <c r="B25" i="4"/>
  <c r="L25" i="4" s="1"/>
  <c r="B33" i="4" l="1"/>
  <c r="L33" i="4" s="1"/>
  <c r="L9" i="2"/>
  <c r="H11" i="2"/>
  <c r="E12" i="2"/>
  <c r="E13" i="2" s="1"/>
  <c r="H10" i="2"/>
  <c r="G10" i="2"/>
  <c r="D11" i="2"/>
  <c r="F11" i="2"/>
  <c r="AD10" i="2"/>
  <c r="AC10" i="2"/>
  <c r="I10" i="2"/>
  <c r="AD11" i="2" l="1"/>
  <c r="L10" i="2"/>
  <c r="L11" i="2"/>
  <c r="M9" i="2"/>
  <c r="K9" i="2"/>
  <c r="Z9" i="2"/>
  <c r="AC11" i="2"/>
  <c r="E14" i="2"/>
  <c r="H12" i="2"/>
  <c r="G11" i="2"/>
  <c r="D12" i="2"/>
  <c r="D13" i="2"/>
  <c r="F12" i="2"/>
  <c r="H13" i="2"/>
  <c r="I11" i="2"/>
  <c r="Z11" i="2" l="1"/>
  <c r="K10" i="2"/>
  <c r="E15" i="2"/>
  <c r="L13" i="2" s="1"/>
  <c r="AA9" i="2"/>
  <c r="M10" i="2"/>
  <c r="Z10" i="2"/>
  <c r="L12" i="2"/>
  <c r="K11" i="2"/>
  <c r="AH9" i="2"/>
  <c r="Y9" i="2"/>
  <c r="X9" i="2"/>
  <c r="AB9" i="2"/>
  <c r="H14" i="2"/>
  <c r="G13" i="2"/>
  <c r="G12" i="2"/>
  <c r="D14" i="2"/>
  <c r="K12" i="2" s="1"/>
  <c r="I12" i="2"/>
  <c r="AD12" i="2"/>
  <c r="AC12" i="2"/>
  <c r="F13" i="2"/>
  <c r="M11" i="2" s="1"/>
  <c r="E16" i="2"/>
  <c r="AJ9" i="2"/>
  <c r="AJ10" i="2" l="1"/>
  <c r="AH10" i="2"/>
  <c r="AH11" i="2" s="1"/>
  <c r="L14" i="2"/>
  <c r="X10" i="2"/>
  <c r="AB10" i="2"/>
  <c r="Y11" i="2"/>
  <c r="H15" i="2"/>
  <c r="Z13" i="2" s="1"/>
  <c r="D15" i="2"/>
  <c r="Z12" i="2"/>
  <c r="X11" i="2"/>
  <c r="AI9" i="2"/>
  <c r="Y10" i="2"/>
  <c r="AA10" i="2"/>
  <c r="AJ11" i="2"/>
  <c r="G14" i="2"/>
  <c r="Y12" i="2" s="1"/>
  <c r="F14" i="2"/>
  <c r="AD13" i="2"/>
  <c r="I13" i="2"/>
  <c r="AB11" i="2" s="1"/>
  <c r="AC13" i="2"/>
  <c r="E17" i="2"/>
  <c r="H16" i="2"/>
  <c r="D16" i="2"/>
  <c r="K14" i="2" l="1"/>
  <c r="AI10" i="2"/>
  <c r="AA11" i="2"/>
  <c r="X12" i="2"/>
  <c r="M12" i="2"/>
  <c r="AH12" i="2" s="1"/>
  <c r="G15" i="2"/>
  <c r="Y13" i="2" s="1"/>
  <c r="K13" i="2"/>
  <c r="Z14" i="2"/>
  <c r="L15" i="2"/>
  <c r="F15" i="2"/>
  <c r="F16" i="2" s="1"/>
  <c r="D17" i="2"/>
  <c r="E18" i="2"/>
  <c r="D18" i="2"/>
  <c r="AD14" i="2"/>
  <c r="I14" i="2"/>
  <c r="AB12" i="2" s="1"/>
  <c r="AC14" i="2"/>
  <c r="H17" i="2"/>
  <c r="G16" i="2"/>
  <c r="AA12" i="2" l="1"/>
  <c r="AJ12" i="2"/>
  <c r="AC15" i="2"/>
  <c r="K15" i="2"/>
  <c r="Z15" i="2"/>
  <c r="L16" i="2"/>
  <c r="X13" i="2"/>
  <c r="X14" i="2"/>
  <c r="M14" i="2"/>
  <c r="AJ14" i="2" s="1"/>
  <c r="Y14" i="2"/>
  <c r="M13" i="2"/>
  <c r="K16" i="2"/>
  <c r="I15" i="2"/>
  <c r="AD15" i="2"/>
  <c r="D19" i="2"/>
  <c r="K17" i="2" s="1"/>
  <c r="G17" i="2"/>
  <c r="E19" i="2"/>
  <c r="L17" i="2" s="1"/>
  <c r="H18" i="2"/>
  <c r="AI11" i="2"/>
  <c r="AD16" i="2"/>
  <c r="I16" i="2"/>
  <c r="G18" i="2"/>
  <c r="D21" i="2"/>
  <c r="F17" i="2"/>
  <c r="AC16" i="2"/>
  <c r="Y15" i="2" l="1"/>
  <c r="AB14" i="2"/>
  <c r="X15" i="2"/>
  <c r="AA14" i="2"/>
  <c r="Z16" i="2"/>
  <c r="M15" i="2"/>
  <c r="AJ15" i="2" s="1"/>
  <c r="AJ13" i="2"/>
  <c r="AH13" i="2"/>
  <c r="AH14" i="2" s="1"/>
  <c r="AB13" i="2"/>
  <c r="AA13" i="2"/>
  <c r="X16" i="2"/>
  <c r="Y16" i="2"/>
  <c r="G19" i="2"/>
  <c r="X17" i="2" s="1"/>
  <c r="D20" i="2"/>
  <c r="K18" i="2" s="1"/>
  <c r="AI12" i="2"/>
  <c r="H19" i="2"/>
  <c r="Z17" i="2" s="1"/>
  <c r="E20" i="2"/>
  <c r="L18" i="2" s="1"/>
  <c r="G21" i="2"/>
  <c r="D22" i="2"/>
  <c r="F18" i="2"/>
  <c r="I17" i="2"/>
  <c r="AA15" i="2" s="1"/>
  <c r="AD17" i="2"/>
  <c r="AC17" i="2"/>
  <c r="AH15" i="2" l="1"/>
  <c r="Y17" i="2"/>
  <c r="M16" i="2"/>
  <c r="AH16" i="2" s="1"/>
  <c r="AB15" i="2"/>
  <c r="AI13" i="2"/>
  <c r="AI14" i="2"/>
  <c r="K20" i="2"/>
  <c r="K19" i="2"/>
  <c r="G20" i="2"/>
  <c r="Y18" i="2" s="1"/>
  <c r="H20" i="2"/>
  <c r="Z18" i="2" s="1"/>
  <c r="E21" i="2"/>
  <c r="G22" i="2"/>
  <c r="D23" i="2"/>
  <c r="K21" i="2" s="1"/>
  <c r="F19" i="2"/>
  <c r="M17" i="2" s="1"/>
  <c r="AD18" i="2"/>
  <c r="AC18" i="2"/>
  <c r="I18" i="2"/>
  <c r="AJ16" i="2" l="1"/>
  <c r="AB16" i="2"/>
  <c r="AH17" i="2"/>
  <c r="Y19" i="2"/>
  <c r="X18" i="2"/>
  <c r="AI15" i="2"/>
  <c r="X19" i="2"/>
  <c r="X20" i="2"/>
  <c r="Y20" i="2"/>
  <c r="AA16" i="2"/>
  <c r="L19" i="2"/>
  <c r="AJ17" i="2"/>
  <c r="F20" i="2"/>
  <c r="M18" i="2" s="1"/>
  <c r="H21" i="2"/>
  <c r="E22" i="2"/>
  <c r="G23" i="2"/>
  <c r="X21" i="2" s="1"/>
  <c r="D24" i="2"/>
  <c r="K22" i="2" s="1"/>
  <c r="AC19" i="2"/>
  <c r="I19" i="2"/>
  <c r="AB17" i="2" s="1"/>
  <c r="AD19" i="2"/>
  <c r="EX4" i="1"/>
  <c r="FB4" i="1"/>
  <c r="FF4" i="1"/>
  <c r="EW4" i="1"/>
  <c r="FG4" i="1"/>
  <c r="EY4" i="1"/>
  <c r="EZ4" i="1"/>
  <c r="FD4" i="1"/>
  <c r="FH4" i="1"/>
  <c r="FI4" i="1"/>
  <c r="FC4" i="1"/>
  <c r="FA4" i="1"/>
  <c r="FE4" i="1"/>
  <c r="AA17" i="2" l="1"/>
  <c r="AH18" i="2"/>
  <c r="Y21" i="2"/>
  <c r="L20" i="2"/>
  <c r="AI16" i="2"/>
  <c r="Z19" i="2"/>
  <c r="F21" i="2"/>
  <c r="AC20" i="2"/>
  <c r="AD20" i="2"/>
  <c r="AJ18" i="2"/>
  <c r="I20" i="2"/>
  <c r="AA18" i="2" s="1"/>
  <c r="H22" i="2"/>
  <c r="E23" i="2"/>
  <c r="G24" i="2"/>
  <c r="X22" i="2" s="1"/>
  <c r="D25" i="2"/>
  <c r="AB18" i="2" l="1"/>
  <c r="L21" i="2"/>
  <c r="Y22" i="2"/>
  <c r="Z20" i="2"/>
  <c r="I21" i="2"/>
  <c r="AA19" i="2" s="1"/>
  <c r="AI17" i="2"/>
  <c r="F22" i="2"/>
  <c r="M19" i="2"/>
  <c r="K23" i="2"/>
  <c r="AC21" i="2"/>
  <c r="AD21" i="2"/>
  <c r="F23" i="2"/>
  <c r="H23" i="2"/>
  <c r="Z21" i="2" s="1"/>
  <c r="E24" i="2"/>
  <c r="L22" i="2" s="1"/>
  <c r="G25" i="2"/>
  <c r="Y23" i="2" s="1"/>
  <c r="D26" i="2"/>
  <c r="K24" i="2" s="1"/>
  <c r="M21" i="2" l="1"/>
  <c r="AJ21" i="2" s="1"/>
  <c r="AB19" i="2"/>
  <c r="AD22" i="2"/>
  <c r="AJ19" i="2"/>
  <c r="AH19" i="2"/>
  <c r="AI18" i="2"/>
  <c r="AC22" i="2"/>
  <c r="M20" i="2"/>
  <c r="I22" i="2"/>
  <c r="X23" i="2"/>
  <c r="I23" i="2"/>
  <c r="AD23" i="2"/>
  <c r="F24" i="2"/>
  <c r="M22" i="2" s="1"/>
  <c r="AC23" i="2"/>
  <c r="H24" i="2"/>
  <c r="Z22" i="2" s="1"/>
  <c r="E25" i="2"/>
  <c r="G26" i="2"/>
  <c r="D27" i="2"/>
  <c r="K25" i="2" s="1"/>
  <c r="F28" i="11"/>
  <c r="AA21" i="2" l="1"/>
  <c r="AB20" i="2"/>
  <c r="AB21" i="2"/>
  <c r="AJ20" i="2"/>
  <c r="AH20" i="2"/>
  <c r="AH21" i="2" s="1"/>
  <c r="AH22" i="2" s="1"/>
  <c r="AI19" i="2"/>
  <c r="AA20" i="2"/>
  <c r="X24" i="2"/>
  <c r="Y24" i="2"/>
  <c r="L23" i="2"/>
  <c r="AJ22" i="2"/>
  <c r="AC24" i="2"/>
  <c r="AD24" i="2"/>
  <c r="I24" i="2"/>
  <c r="AB22" i="2" s="1"/>
  <c r="F25" i="2"/>
  <c r="H25" i="2"/>
  <c r="E26" i="2"/>
  <c r="G27" i="2"/>
  <c r="D28" i="2"/>
  <c r="CM7" i="1"/>
  <c r="CM8" i="1"/>
  <c r="CM6" i="1"/>
  <c r="AC54" i="2"/>
  <c r="BF5" i="1"/>
  <c r="DZ34" i="1" s="1"/>
  <c r="B17" i="4"/>
  <c r="AA22" i="2" l="1"/>
  <c r="EA48" i="1"/>
  <c r="AI20" i="2"/>
  <c r="Y25" i="2"/>
  <c r="Z23" i="2"/>
  <c r="X25" i="2"/>
  <c r="K26" i="2"/>
  <c r="L24" i="2"/>
  <c r="M23" i="2"/>
  <c r="AJ23" i="2" s="1"/>
  <c r="I25" i="2"/>
  <c r="F26" i="2"/>
  <c r="AD25" i="2"/>
  <c r="AC25" i="2"/>
  <c r="H26" i="2"/>
  <c r="E27" i="2"/>
  <c r="G28" i="2"/>
  <c r="D29" i="2"/>
  <c r="W54" i="2"/>
  <c r="AJ39" i="2"/>
  <c r="AK39" i="2"/>
  <c r="BG14" i="1"/>
  <c r="BG5" i="1"/>
  <c r="BF4" i="1"/>
  <c r="AH23" i="2" l="1"/>
  <c r="AI21" i="2"/>
  <c r="K28" i="2"/>
  <c r="X28" i="2"/>
  <c r="Y28" i="2"/>
  <c r="X26" i="2"/>
  <c r="X27" i="2"/>
  <c r="AA23" i="2"/>
  <c r="Z24" i="2"/>
  <c r="Y27" i="2"/>
  <c r="Y26" i="2"/>
  <c r="AB23" i="2"/>
  <c r="M24" i="2"/>
  <c r="AJ24" i="2" s="1"/>
  <c r="L25" i="2"/>
  <c r="K27" i="2"/>
  <c r="AI22" i="2"/>
  <c r="I26" i="2"/>
  <c r="AB24" i="2" s="1"/>
  <c r="AC26" i="2"/>
  <c r="F27" i="2"/>
  <c r="AD26" i="2"/>
  <c r="H27" i="2"/>
  <c r="E28" i="2"/>
  <c r="AI42" i="2"/>
  <c r="AJ42" i="2"/>
  <c r="AC45" i="2"/>
  <c r="AC44" i="2"/>
  <c r="AC42" i="2"/>
  <c r="AK42" i="2"/>
  <c r="BG26" i="1"/>
  <c r="CW40" i="1"/>
  <c r="EA38" i="1" s="1"/>
  <c r="BG34" i="1"/>
  <c r="CW12" i="1"/>
  <c r="CW30" i="1"/>
  <c r="AH24" i="2" l="1"/>
  <c r="Z25" i="2"/>
  <c r="AA24" i="2"/>
  <c r="L26" i="2"/>
  <c r="M25" i="2"/>
  <c r="AJ25" i="2" s="1"/>
  <c r="AC27" i="2"/>
  <c r="I27" i="2"/>
  <c r="AB25" i="2" s="1"/>
  <c r="AD27" i="2"/>
  <c r="F28" i="2"/>
  <c r="K29" i="2"/>
  <c r="H28" i="2"/>
  <c r="Z28" i="2" s="1"/>
  <c r="E29" i="2"/>
  <c r="AF36" i="2"/>
  <c r="AF38" i="2"/>
  <c r="AI23" i="2"/>
  <c r="AI44" i="2"/>
  <c r="AK44" i="2"/>
  <c r="B15" i="4"/>
  <c r="B16" i="4"/>
  <c r="B18" i="4"/>
  <c r="B14" i="4"/>
  <c r="Y56" i="2"/>
  <c r="Y57" i="2"/>
  <c r="Y58" i="2"/>
  <c r="Y59" i="2"/>
  <c r="Y60" i="2"/>
  <c r="Y61" i="2"/>
  <c r="Y62" i="2"/>
  <c r="Y63" i="2"/>
  <c r="Y64" i="2"/>
  <c r="Y65" i="2"/>
  <c r="Y66" i="2"/>
  <c r="AH25" i="2" l="1"/>
  <c r="L27" i="2"/>
  <c r="AD28" i="2"/>
  <c r="AD29" i="2" s="1"/>
  <c r="AC28" i="2"/>
  <c r="AA25" i="2"/>
  <c r="Z27" i="2"/>
  <c r="Z26" i="2"/>
  <c r="L28" i="2"/>
  <c r="M26" i="2"/>
  <c r="AJ26" i="2" s="1"/>
  <c r="I28" i="2"/>
  <c r="F29" i="2"/>
  <c r="M28" i="2" s="1"/>
  <c r="AI24" i="2"/>
  <c r="B49" i="4"/>
  <c r="B50" i="1" s="1"/>
  <c r="C50" i="1" s="1"/>
  <c r="B34" i="4"/>
  <c r="AC56" i="2"/>
  <c r="AC57" i="2"/>
  <c r="AC58" i="2"/>
  <c r="AC59" i="2"/>
  <c r="AC60" i="2"/>
  <c r="AC61" i="2"/>
  <c r="AC62" i="2"/>
  <c r="AC63" i="2"/>
  <c r="AC64" i="2"/>
  <c r="AC65" i="2"/>
  <c r="AC66" i="2"/>
  <c r="AC55" i="2"/>
  <c r="AD55" i="2"/>
  <c r="AH28" i="2" l="1"/>
  <c r="AH26" i="2"/>
  <c r="AB28" i="2"/>
  <c r="AA28" i="2"/>
  <c r="AA27" i="2"/>
  <c r="AA26" i="2"/>
  <c r="AB27" i="2"/>
  <c r="AB26" i="2"/>
  <c r="M27" i="2"/>
  <c r="AJ27" i="2" s="1"/>
  <c r="AJ28" i="2"/>
  <c r="AG36" i="2"/>
  <c r="AG39" i="2" s="1"/>
  <c r="AQ32" i="2" s="1"/>
  <c r="AQ27" i="2" s="1"/>
  <c r="AI25" i="2"/>
  <c r="B49" i="1"/>
  <c r="C49" i="1" s="1"/>
  <c r="AD56" i="2"/>
  <c r="AD57" i="2" s="1"/>
  <c r="AH27" i="2" l="1"/>
  <c r="Y34" i="2"/>
  <c r="AH38" i="2"/>
  <c r="AH36" i="2"/>
  <c r="AI26" i="2"/>
  <c r="AD58" i="2"/>
  <c r="AD59" i="2" s="1"/>
  <c r="CW42" i="1"/>
  <c r="EA41" i="1" s="1"/>
  <c r="CW32" i="1"/>
  <c r="CW15" i="1"/>
  <c r="BG36" i="1"/>
  <c r="BG28" i="1"/>
  <c r="BG16" i="1"/>
  <c r="AJ41" i="2"/>
  <c r="AK43" i="2"/>
  <c r="AI41" i="2"/>
  <c r="AF42" i="2" s="1"/>
  <c r="AE41" i="2"/>
  <c r="S66" i="2"/>
  <c r="A5" i="2" l="1"/>
  <c r="CH50" i="1" s="1" a="1"/>
  <c r="CH50" i="1" s="1"/>
  <c r="AI27" i="2"/>
  <c r="AI28" i="2"/>
  <c r="AQ14" i="2"/>
  <c r="AQ38" i="2"/>
  <c r="AI43" i="2"/>
  <c r="AF44" i="2" s="1"/>
  <c r="AF47" i="2" s="1"/>
  <c r="AQ29" i="2"/>
  <c r="AQ28" i="2"/>
  <c r="BG38" i="1"/>
  <c r="BG30" i="1"/>
  <c r="BG18" i="1"/>
  <c r="CW44" i="1"/>
  <c r="EA43" i="1" s="1"/>
  <c r="AD60" i="2"/>
  <c r="AB55" i="2"/>
  <c r="S56" i="2"/>
  <c r="S57" i="2"/>
  <c r="S58" i="2"/>
  <c r="S59" i="2"/>
  <c r="S60" i="2"/>
  <c r="S61" i="2"/>
  <c r="S62" i="2"/>
  <c r="S63" i="2"/>
  <c r="S64" i="2"/>
  <c r="S65" i="2"/>
  <c r="S54" i="2"/>
  <c r="CK12" i="1"/>
  <c r="CK34" i="1" s="1"/>
  <c r="CO12" i="1"/>
  <c r="CO35" i="1" s="1"/>
  <c r="CQ12" i="1"/>
  <c r="CQ34" i="1" s="1"/>
  <c r="CB12" i="1"/>
  <c r="CB34" i="1" s="1"/>
  <c r="BX12" i="1"/>
  <c r="BX34" i="1" s="1"/>
  <c r="AB32" i="2"/>
  <c r="CI12" i="1" s="1"/>
  <c r="Z32" i="2"/>
  <c r="Y32" i="2"/>
  <c r="X32" i="2"/>
  <c r="W32" i="2"/>
  <c r="V32" i="2"/>
  <c r="U32" i="2"/>
  <c r="BT12" i="1" s="1"/>
  <c r="T32" i="2"/>
  <c r="S32" i="2"/>
  <c r="BO12" i="1" s="1"/>
  <c r="BJ12" i="1"/>
  <c r="CK11" i="1"/>
  <c r="AB31" i="2"/>
  <c r="Z31" i="2"/>
  <c r="CI11" i="1" s="1"/>
  <c r="Y31" i="2"/>
  <c r="X31" i="2"/>
  <c r="W31" i="2"/>
  <c r="CB11" i="1" s="1"/>
  <c r="V31" i="2"/>
  <c r="BX11" i="1" s="1"/>
  <c r="U31" i="2"/>
  <c r="BT11" i="1" s="1"/>
  <c r="T31" i="2"/>
  <c r="CQ11" i="1" s="1"/>
  <c r="S31" i="2"/>
  <c r="BO11" i="1" s="1"/>
  <c r="BJ11" i="1"/>
  <c r="M31" i="2"/>
  <c r="L31" i="2"/>
  <c r="CK10" i="1"/>
  <c r="AB30" i="2"/>
  <c r="Z30" i="2"/>
  <c r="Y30" i="2"/>
  <c r="CI10" i="1" s="1"/>
  <c r="CF14" i="1" s="1"/>
  <c r="X30" i="2"/>
  <c r="CD10" i="1" s="1"/>
  <c r="W30" i="2"/>
  <c r="V30" i="2"/>
  <c r="U30" i="2"/>
  <c r="T30" i="2"/>
  <c r="S30" i="2"/>
  <c r="M30" i="2"/>
  <c r="L30" i="2"/>
  <c r="K30" i="2"/>
  <c r="BX38" i="1" l="1"/>
  <c r="BX36" i="1"/>
  <c r="AV17" i="2"/>
  <c r="CO37" i="1"/>
  <c r="BY37" i="1" s="1"/>
  <c r="CQ36" i="1"/>
  <c r="CK36" i="1"/>
  <c r="CB36" i="1"/>
  <c r="CB38" i="1"/>
  <c r="CK38" i="1"/>
  <c r="CO39" i="1"/>
  <c r="BY39" i="1" s="1"/>
  <c r="CQ38" i="1"/>
  <c r="AV41" i="2"/>
  <c r="R54" i="2"/>
  <c r="R55" i="2" s="1"/>
  <c r="AV32" i="2"/>
  <c r="CH32" i="1" s="1"/>
  <c r="BM24" i="1"/>
  <c r="AD61" i="2"/>
  <c r="AD62" i="2" s="1"/>
  <c r="AV43" i="2"/>
  <c r="AV42" i="2"/>
  <c r="AF39" i="2"/>
  <c r="BT10" i="1"/>
  <c r="CB10" i="1"/>
  <c r="BO10" i="1"/>
  <c r="CQ10" i="1"/>
  <c r="BJ10" i="1"/>
  <c r="BX10" i="1"/>
  <c r="BG20" i="1"/>
  <c r="CW46" i="1"/>
  <c r="EA45" i="1" s="1"/>
  <c r="FJ11" i="1"/>
  <c r="AH39" i="2"/>
  <c r="AB56" i="2"/>
  <c r="AB57" i="2" s="1"/>
  <c r="V55" i="2"/>
  <c r="V56" i="2" s="1"/>
  <c r="T55" i="2"/>
  <c r="X55" i="2"/>
  <c r="T56" i="2" l="1"/>
  <c r="T57" i="2" s="1"/>
  <c r="T58" i="2" s="1"/>
  <c r="AQ37" i="2"/>
  <c r="AQ13" i="2"/>
  <c r="X56" i="2"/>
  <c r="X57" i="2" s="1"/>
  <c r="R56" i="2"/>
  <c r="AT38" i="2"/>
  <c r="AD63" i="2"/>
  <c r="AD64" i="2" s="1"/>
  <c r="V57" i="2"/>
  <c r="AB58" i="2"/>
  <c r="AS43" i="2" l="1"/>
  <c r="AS42" i="2"/>
  <c r="AS41" i="2"/>
  <c r="AS45" i="2" s="1"/>
  <c r="AQ17" i="2"/>
  <c r="AQ42" i="2"/>
  <c r="BM40" i="1"/>
  <c r="AQ41" i="2"/>
  <c r="AQ43" i="2"/>
  <c r="BM22" i="1"/>
  <c r="R57" i="2"/>
  <c r="AD65" i="2"/>
  <c r="AD66" i="2" s="1"/>
  <c r="V58" i="2"/>
  <c r="V59" i="2" s="1"/>
  <c r="X58" i="2"/>
  <c r="X59" i="2" s="1"/>
  <c r="AB59" i="2"/>
  <c r="AB60" i="2" s="1"/>
  <c r="T59" i="2"/>
  <c r="AT37" i="2" l="1"/>
  <c r="R58" i="2"/>
  <c r="R59" i="2" s="1"/>
  <c r="X60" i="2"/>
  <c r="T60" i="2"/>
  <c r="T61" i="2" s="1"/>
  <c r="AB61" i="2"/>
  <c r="AB62" i="2" s="1"/>
  <c r="AB63" i="2" s="1"/>
  <c r="AB64" i="2" s="1"/>
  <c r="V60" i="2"/>
  <c r="AW37" i="2" l="1"/>
  <c r="R60" i="2"/>
  <c r="X61" i="2"/>
  <c r="X62" i="2" s="1"/>
  <c r="Y71" i="2"/>
  <c r="AB65" i="2"/>
  <c r="AB66" i="2" s="1"/>
  <c r="AC73" i="2" s="1"/>
  <c r="V61" i="2"/>
  <c r="T62" i="2"/>
  <c r="CH40" i="1" l="1"/>
  <c r="AW38" i="2"/>
  <c r="CH42" i="1" s="1"/>
  <c r="R61" i="2"/>
  <c r="X63" i="2"/>
  <c r="AC78" i="2"/>
  <c r="AC72" i="2"/>
  <c r="AC79" i="2"/>
  <c r="AC80" i="2"/>
  <c r="AC75" i="2"/>
  <c r="AC76" i="2"/>
  <c r="AC77" i="2"/>
  <c r="AC82" i="2"/>
  <c r="AC71" i="2"/>
  <c r="AC74" i="2"/>
  <c r="AC81" i="2"/>
  <c r="V62" i="2"/>
  <c r="T63" i="2"/>
  <c r="T64" i="2" s="1"/>
  <c r="T65" i="2" s="1"/>
  <c r="B21" i="2" l="1"/>
  <c r="R62" i="2"/>
  <c r="R63" i="2"/>
  <c r="X64" i="2"/>
  <c r="X65" i="2" s="1"/>
  <c r="X66" i="2" s="1"/>
  <c r="Y82" i="2" s="1"/>
  <c r="T66" i="2"/>
  <c r="U82" i="2" s="1"/>
  <c r="V63" i="2"/>
  <c r="R64" i="2" l="1"/>
  <c r="U77" i="2"/>
  <c r="U75" i="2"/>
  <c r="U76" i="2"/>
  <c r="U81" i="2"/>
  <c r="U74" i="2"/>
  <c r="Y73" i="2"/>
  <c r="Y77" i="2"/>
  <c r="Y72" i="2"/>
  <c r="Y74" i="2"/>
  <c r="Y78" i="2"/>
  <c r="Y76" i="2"/>
  <c r="U79" i="2"/>
  <c r="U72" i="2"/>
  <c r="U78" i="2"/>
  <c r="U80" i="2"/>
  <c r="U73" i="2"/>
  <c r="Y79" i="2"/>
  <c r="Y75" i="2"/>
  <c r="V64" i="2"/>
  <c r="Y80" i="2"/>
  <c r="Y81" i="2"/>
  <c r="W71" i="2"/>
  <c r="R65" i="2" l="1"/>
  <c r="R66" i="2" s="1"/>
  <c r="S71" i="2" s="1"/>
  <c r="V65" i="2"/>
  <c r="S81" i="2" l="1"/>
  <c r="S75" i="2"/>
  <c r="S76" i="2"/>
  <c r="S77" i="2"/>
  <c r="S82" i="2"/>
  <c r="S72" i="2"/>
  <c r="S78" i="2"/>
  <c r="S79" i="2"/>
  <c r="S73" i="2"/>
  <c r="S80" i="2"/>
  <c r="S74" i="2"/>
  <c r="V66" i="2"/>
  <c r="W82" i="2" s="1"/>
  <c r="W73" i="2" l="1"/>
  <c r="W81" i="2"/>
  <c r="W75" i="2"/>
  <c r="W72" i="2"/>
  <c r="W79" i="2"/>
  <c r="W74" i="2"/>
  <c r="W76" i="2"/>
  <c r="W80" i="2"/>
  <c r="W77" i="2"/>
  <c r="W78" i="2"/>
  <c r="M29" i="2"/>
  <c r="BR9" i="1"/>
  <c r="DK9" i="1" s="1"/>
  <c r="AH44" i="2" l="1"/>
  <c r="AH47" i="2" s="1"/>
  <c r="CD34" i="1"/>
  <c r="CD36" i="1"/>
  <c r="AH42" i="2"/>
  <c r="CF38" i="1"/>
  <c r="BH34" i="1"/>
  <c r="BH36" i="1"/>
  <c r="BH37" i="1"/>
  <c r="BO37" i="1" s="1"/>
  <c r="BH39" i="1"/>
  <c r="BO38" i="1" s="1"/>
  <c r="BH38" i="1"/>
  <c r="CD38" i="1"/>
  <c r="B48" i="1"/>
  <c r="C48" i="1" s="1"/>
  <c r="BR36" i="1"/>
  <c r="BR34" i="1"/>
  <c r="CF36" i="1"/>
  <c r="CF34" i="1"/>
  <c r="BT36" i="1"/>
  <c r="BT38" i="1"/>
  <c r="BT34" i="1"/>
  <c r="BR38" i="1"/>
  <c r="BY35" i="1"/>
  <c r="BH35" i="1"/>
  <c r="BO34" i="1" s="1"/>
  <c r="L29" i="2"/>
  <c r="AH45" i="2" l="1"/>
  <c r="AH48" i="2" s="1"/>
  <c r="BJ35" i="1"/>
  <c r="BJ36" i="1"/>
  <c r="BJ37" i="1"/>
  <c r="BJ39" i="1"/>
  <c r="BJ38" i="1"/>
  <c r="BJ34" i="1"/>
  <c r="BH31" i="1"/>
  <c r="BO31" i="1" s="1"/>
  <c r="BH30" i="1"/>
  <c r="BH29" i="1"/>
  <c r="BO29" i="1" s="1"/>
  <c r="BH27" i="1"/>
  <c r="BO27" i="1" s="1"/>
  <c r="BH26" i="1"/>
  <c r="BH28" i="1"/>
  <c r="AG42" i="2"/>
  <c r="AG45" i="2" s="1"/>
  <c r="AG48" i="2" s="1"/>
  <c r="CK30" i="1"/>
  <c r="CK28" i="1"/>
  <c r="CK26" i="1"/>
  <c r="B47" i="1"/>
  <c r="C47" i="1" s="1"/>
  <c r="BO36" i="1"/>
  <c r="BO39" i="1"/>
  <c r="BO35" i="1"/>
  <c r="CQ26" i="1"/>
  <c r="BR26" i="1" s="1"/>
  <c r="CF28" i="1"/>
  <c r="BX26" i="1"/>
  <c r="CB28" i="1"/>
  <c r="CF26" i="1"/>
  <c r="BT30" i="1"/>
  <c r="BT26" i="1"/>
  <c r="CB26" i="1"/>
  <c r="CB30" i="1"/>
  <c r="CF30" i="1"/>
  <c r="CQ30" i="1"/>
  <c r="BR30" i="1" s="1"/>
  <c r="BX30" i="1"/>
  <c r="BT28" i="1"/>
  <c r="CQ28" i="1"/>
  <c r="BR28" i="1" s="1"/>
  <c r="BX28" i="1"/>
  <c r="BJ27" i="1" l="1"/>
  <c r="B46" i="1"/>
  <c r="BH20" i="1"/>
  <c r="BJ21" i="1" s="1"/>
  <c r="BH19" i="1"/>
  <c r="BH16" i="1"/>
  <c r="BH18" i="1"/>
  <c r="BH17" i="1"/>
  <c r="BO17" i="1" s="1"/>
  <c r="BH21" i="1"/>
  <c r="BO21" i="1" s="1"/>
  <c r="BH14" i="1"/>
  <c r="BJ15" i="1" s="1"/>
  <c r="BH15" i="1"/>
  <c r="BO15" i="1" s="1"/>
  <c r="CK20" i="1"/>
  <c r="CK18" i="1"/>
  <c r="CK16" i="1"/>
  <c r="CK14" i="1"/>
  <c r="CD20" i="1"/>
  <c r="CD18" i="1"/>
  <c r="CD14" i="1"/>
  <c r="CD16" i="1"/>
  <c r="BO30" i="1"/>
  <c r="BO26" i="1"/>
  <c r="BO28" i="1"/>
  <c r="BX18" i="1"/>
  <c r="CF18" i="1"/>
  <c r="CQ18" i="1"/>
  <c r="BR18" i="1" s="1"/>
  <c r="CQ14" i="1"/>
  <c r="BR14" i="1" s="1"/>
  <c r="CQ16" i="1"/>
  <c r="BR16" i="1" s="1"/>
  <c r="CB16" i="1"/>
  <c r="BX14" i="1"/>
  <c r="CB14" i="1"/>
  <c r="BT16" i="1"/>
  <c r="CF16" i="1"/>
  <c r="CB18" i="1"/>
  <c r="BT18" i="1"/>
  <c r="BX16" i="1"/>
  <c r="BT14" i="1"/>
  <c r="BX20" i="1"/>
  <c r="CF20" i="1"/>
  <c r="CQ20" i="1"/>
  <c r="BR20" i="1" s="1"/>
  <c r="BT20" i="1"/>
  <c r="CB20" i="1"/>
  <c r="C46" i="1" l="1"/>
  <c r="C14" i="1" s="1"/>
  <c r="BJ19" i="1"/>
  <c r="BJ18" i="1"/>
  <c r="BJ14" i="1"/>
  <c r="BJ16" i="1"/>
  <c r="BJ17" i="1"/>
  <c r="BO19" i="1"/>
  <c r="BO18" i="1"/>
  <c r="BJ20" i="1"/>
  <c r="BJ30" i="1"/>
  <c r="BJ31" i="1"/>
  <c r="BJ28" i="1"/>
  <c r="BJ29" i="1"/>
  <c r="BJ26" i="1"/>
  <c r="BO14" i="1"/>
  <c r="BO20" i="1"/>
  <c r="BO16" i="1"/>
  <c r="AF45" i="2"/>
  <c r="P28" i="4"/>
  <c r="P23" i="4"/>
  <c r="FM11" i="1" l="1"/>
  <c r="FN11" i="1"/>
  <c r="C13" i="1"/>
  <c r="C12" i="1"/>
  <c r="C15" i="1"/>
  <c r="AF48" i="2"/>
  <c r="BM32" i="1"/>
  <c r="B51" i="1" l="1"/>
  <c r="L2" i="4"/>
  <c r="ED11" i="1" s="1"/>
  <c r="D1" i="4"/>
  <c r="E1" i="4"/>
  <c r="F1" i="4"/>
  <c r="C1" i="4"/>
  <c r="C16" i="1" l="1"/>
  <c r="C11" i="1"/>
  <c r="ED14" i="1"/>
  <c r="ED16" i="1"/>
  <c r="G3" i="4"/>
  <c r="F3" i="4"/>
  <c r="E3" i="4"/>
  <c r="D3" i="4"/>
  <c r="C3" i="4"/>
  <c r="D2" i="4"/>
  <c r="E2" i="4"/>
  <c r="F2" i="4"/>
  <c r="G2" i="4"/>
  <c r="H2" i="4"/>
  <c r="I2" i="4"/>
  <c r="J2" i="4"/>
  <c r="C2" i="4"/>
  <c r="T39" i="4"/>
  <c r="S39" i="4"/>
  <c r="Q39" i="4"/>
  <c r="R39" i="4"/>
  <c r="P27" i="4"/>
  <c r="Q28" i="4" s="1"/>
  <c r="P22" i="4"/>
  <c r="Q23" i="4" s="1"/>
  <c r="DF11" i="1" l="1"/>
  <c r="Q32" i="4"/>
  <c r="DO11" i="1"/>
  <c r="R23" i="4"/>
  <c r="EL11" i="1"/>
  <c r="DV11" i="1"/>
  <c r="DU13" i="1" s="1"/>
  <c r="DT11" i="1"/>
  <c r="DX11" i="1"/>
  <c r="CZ11" i="1"/>
  <c r="DM11" i="1"/>
  <c r="T37" i="4"/>
  <c r="EB18" i="1" s="1"/>
  <c r="DY30" i="1" l="1"/>
  <c r="DY32" i="1"/>
  <c r="CX12" i="1"/>
  <c r="CX15" i="1"/>
  <c r="CX14" i="1"/>
  <c r="CX17" i="1"/>
  <c r="DU16" i="1"/>
  <c r="DX13" i="1"/>
  <c r="DX16" i="1"/>
  <c r="DM14" i="1"/>
  <c r="DM17" i="1"/>
  <c r="DM12" i="1"/>
  <c r="DM15" i="1"/>
  <c r="CZ30" i="1"/>
  <c r="CZ32" i="1"/>
  <c r="DN30" i="1"/>
  <c r="EL12" i="1"/>
  <c r="DK13" i="1" s="1"/>
  <c r="EL15" i="1"/>
  <c r="DK16" i="1" s="1"/>
  <c r="DN32" i="1"/>
  <c r="DF30" i="1"/>
  <c r="DF32" i="1"/>
  <c r="Q31" i="4"/>
  <c r="R28" i="4" s="1"/>
  <c r="T38" i="4"/>
  <c r="EB20" i="1" s="1"/>
  <c r="Q40" i="4"/>
  <c r="DG23" i="1" s="1"/>
  <c r="DF14" i="1" l="1"/>
  <c r="DF12" i="1"/>
  <c r="CZ15" i="1"/>
  <c r="CZ17" i="1"/>
  <c r="CZ14" i="1"/>
  <c r="CZ12" i="1"/>
  <c r="DF16" i="1"/>
  <c r="DF17" i="1"/>
  <c r="T40" i="4"/>
  <c r="EA23" i="1" s="1"/>
  <c r="T42" i="4"/>
  <c r="EA25" i="1" s="1"/>
  <c r="AQ18" i="2" l="1"/>
  <c r="AQ19" i="2"/>
  <c r="AV18" i="2"/>
  <c r="AV19" i="2"/>
  <c r="AT14" i="2" s="1"/>
  <c r="AS19" i="2" l="1"/>
  <c r="AS17" i="2"/>
  <c r="AS18" i="2"/>
  <c r="AT13" i="2"/>
  <c r="BY24" i="1"/>
  <c r="AS21" i="2" l="1"/>
  <c r="BY22" i="1"/>
  <c r="AW13" i="2"/>
  <c r="CH22" i="1" l="1"/>
  <c r="AW14" i="2"/>
  <c r="AY7" i="2" l="1"/>
  <c r="AW17" i="2" s="1"/>
  <c r="CH24" i="1"/>
  <c r="B13" i="2"/>
  <c r="BY40" i="1"/>
  <c r="BM42" i="1"/>
  <c r="B17" i="2" l="1"/>
  <c r="AW41" i="2"/>
  <c r="C21" i="2" s="1"/>
  <c r="CH47" i="1"/>
  <c r="C13" i="2"/>
  <c r="B18" i="2"/>
  <c r="B10" i="2"/>
  <c r="B14" i="2"/>
  <c r="BY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たかやす</author>
  </authors>
  <commentList>
    <comment ref="P9" authorId="0" shapeId="0" xr:uid="{3674FE79-2652-4717-A537-0E66A053B84A}">
      <text>
        <r>
          <rPr>
            <b/>
            <sz val="12"/>
            <color indexed="81"/>
            <rFont val="MS P ゴシック"/>
            <family val="3"/>
            <charset val="128"/>
          </rPr>
          <t>証明書の「申告額」欄の金額を入力します。（証明額　ではありません）但し、「申告額」欄に数字が無ければ、「証明額」欄の金額を入力します。
配当金・割戻金があればそれを差し引いた後の金額を入力します。</t>
        </r>
        <r>
          <rPr>
            <sz val="9"/>
            <color indexed="81"/>
            <rFont val="MS P ゴシック"/>
            <family val="3"/>
            <charset val="128"/>
          </rPr>
          <t xml:space="preserve">
</t>
        </r>
      </text>
    </comment>
    <comment ref="T9" authorId="1" shapeId="0" xr:uid="{00000000-0006-0000-0400-000001000000}">
      <text>
        <r>
          <rPr>
            <b/>
            <sz val="10"/>
            <color indexed="81"/>
            <rFont val="MS P ゴシック"/>
            <family val="3"/>
            <charset val="128"/>
          </rPr>
          <t>年数は数字のみで可
終身は９９と入力しても
文字で「終身」入力しても可</t>
        </r>
        <r>
          <rPr>
            <sz val="9"/>
            <color indexed="81"/>
            <rFont val="MS P ゴシック"/>
            <family val="3"/>
            <charset val="128"/>
          </rPr>
          <t xml:space="preserve">
</t>
        </r>
      </text>
    </comment>
    <comment ref="Q10" authorId="0" shapeId="0" xr:uid="{DFD40D3B-8548-494B-B21F-C65E96B95906}">
      <text>
        <r>
          <rPr>
            <sz val="12"/>
            <color indexed="81"/>
            <rFont val="HGPｺﾞｼｯｸE"/>
            <family val="3"/>
            <charset val="128"/>
          </rPr>
          <t>別の保険なのに、１つ上と同じ・２つ上と同じ　と入力すると申告書に反映しないことがあります</t>
        </r>
        <r>
          <rPr>
            <sz val="9"/>
            <color indexed="81"/>
            <rFont val="MS P ゴシック"/>
            <family val="3"/>
            <charset val="128"/>
          </rPr>
          <t xml:space="preserve">
入力に異常あり　と表示されます。</t>
        </r>
      </text>
    </comment>
    <comment ref="R10" authorId="1" shapeId="0" xr:uid="{00000000-0006-0000-0400-000006000000}">
      <text>
        <r>
          <rPr>
            <b/>
            <sz val="10"/>
            <color indexed="81"/>
            <rFont val="ＭＳ Ｐゴシック"/>
            <family val="3"/>
            <charset val="128"/>
          </rPr>
          <t>一度入力すると次の段への入力の際にはリストに表示されるようになります。　　リストに表示されない場合はキーボードから入力してください。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G24" authorId="0" shapeId="0" xr:uid="{B7AAA930-AF3D-4558-8189-ED7DC25D90D2}">
      <text>
        <r>
          <rPr>
            <b/>
            <sz val="9"/>
            <color indexed="81"/>
            <rFont val="MS P ゴシック"/>
            <family val="3"/>
            <charset val="128"/>
          </rPr>
          <t>保険等の対象となった
家屋等に居住　又は　家財を
利用している者等の氏名</t>
        </r>
      </text>
    </comment>
    <comment ref="J24" authorId="0" shapeId="0" xr:uid="{D256C838-0862-4A65-8AAC-67559711641C}">
      <text>
        <r>
          <rPr>
            <b/>
            <sz val="9"/>
            <color indexed="81"/>
            <rFont val="MS P ゴシック"/>
            <family val="3"/>
            <charset val="128"/>
          </rPr>
          <t>分配を受けた
剰余金等の
控除後の金額</t>
        </r>
        <r>
          <rPr>
            <sz val="9"/>
            <color indexed="81"/>
            <rFont val="MS P ゴシック"/>
            <family val="3"/>
            <charset val="128"/>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<sst xmlns="http://schemas.openxmlformats.org/spreadsheetml/2006/main" count="394" uniqueCount="283">
  <si>
    <t>新</t>
    <rPh sb="0" eb="1">
      <t>シン</t>
    </rPh>
    <phoneticPr fontId="2"/>
  </si>
  <si>
    <t>合計額</t>
    <rPh sb="0" eb="2">
      <t>ゴウケイ</t>
    </rPh>
    <rPh sb="2" eb="3">
      <t>ガク</t>
    </rPh>
    <phoneticPr fontId="2"/>
  </si>
  <si>
    <t>旧</t>
    <rPh sb="0" eb="1">
      <t>キュウ</t>
    </rPh>
    <phoneticPr fontId="2"/>
  </si>
  <si>
    <t>控除額</t>
    <rPh sb="0" eb="3">
      <t>コウジョガク</t>
    </rPh>
    <phoneticPr fontId="2"/>
  </si>
  <si>
    <t>最高</t>
    <rPh sb="0" eb="2">
      <t>サイコウ</t>
    </rPh>
    <phoneticPr fontId="2"/>
  </si>
  <si>
    <t>③の最高</t>
    <rPh sb="2" eb="4">
      <t>サイコウ</t>
    </rPh>
    <phoneticPr fontId="2"/>
  </si>
  <si>
    <t>控除額計算</t>
    <rPh sb="0" eb="3">
      <t>コウジョガク</t>
    </rPh>
    <rPh sb="3" eb="5">
      <t>ケイサン</t>
    </rPh>
    <phoneticPr fontId="2"/>
  </si>
  <si>
    <t>円未満切り上げ</t>
    <rPh sb="0" eb="1">
      <t>エン</t>
    </rPh>
    <rPh sb="1" eb="3">
      <t>ミマン</t>
    </rPh>
    <rPh sb="3" eb="4">
      <t>キ</t>
    </rPh>
    <rPh sb="5" eb="6">
      <t>ア</t>
    </rPh>
    <phoneticPr fontId="2"/>
  </si>
  <si>
    <t>新の控除額①</t>
    <rPh sb="0" eb="1">
      <t>シン</t>
    </rPh>
    <rPh sb="2" eb="5">
      <t>コウジョガク</t>
    </rPh>
    <phoneticPr fontId="2"/>
  </si>
  <si>
    <t>旧の控除額②</t>
    <rPh sb="0" eb="1">
      <t>キュウ</t>
    </rPh>
    <rPh sb="2" eb="5">
      <t>コウジョガク</t>
    </rPh>
    <phoneticPr fontId="2"/>
  </si>
  <si>
    <t>②と③の大きい方　（イ）</t>
    <rPh sb="4" eb="5">
      <t>オオ</t>
    </rPh>
    <rPh sb="7" eb="8">
      <t>ホウ</t>
    </rPh>
    <phoneticPr fontId="2"/>
  </si>
  <si>
    <t>①+②=③</t>
    <phoneticPr fontId="2"/>
  </si>
  <si>
    <t>税務署</t>
    <rPh sb="0" eb="3">
      <t>ゼイムショ</t>
    </rPh>
    <phoneticPr fontId="2"/>
  </si>
  <si>
    <t>給与の支払者</t>
    <rPh sb="0" eb="2">
      <t>キュウヨ</t>
    </rPh>
    <rPh sb="3" eb="6">
      <t>シハライシャ</t>
    </rPh>
    <phoneticPr fontId="2"/>
  </si>
  <si>
    <t>法人番号</t>
    <rPh sb="0" eb="4">
      <t>ホウジンバンゴウ</t>
    </rPh>
    <phoneticPr fontId="2"/>
  </si>
  <si>
    <t>控除額（ロ）</t>
    <rPh sb="0" eb="3">
      <t>コウジョガク</t>
    </rPh>
    <phoneticPr fontId="2"/>
  </si>
  <si>
    <t>保険料合計額　C</t>
    <rPh sb="0" eb="3">
      <t>ホケンリョウ</t>
    </rPh>
    <rPh sb="3" eb="5">
      <t>ゴウケイ</t>
    </rPh>
    <rPh sb="5" eb="6">
      <t>ガク</t>
    </rPh>
    <phoneticPr fontId="2"/>
  </si>
  <si>
    <t>新の合計額　A</t>
    <rPh sb="0" eb="1">
      <t>シン</t>
    </rPh>
    <rPh sb="2" eb="5">
      <t>ゴウケイガク</t>
    </rPh>
    <phoneticPr fontId="2"/>
  </si>
  <si>
    <t>旧の合計額　B</t>
    <rPh sb="0" eb="1">
      <t>キュウ</t>
    </rPh>
    <rPh sb="2" eb="4">
      <t>ゴウケイ</t>
    </rPh>
    <rPh sb="4" eb="5">
      <t>ガク</t>
    </rPh>
    <phoneticPr fontId="2"/>
  </si>
  <si>
    <t>(ロ）の最高</t>
    <rPh sb="4" eb="6">
      <t>サイコウ</t>
    </rPh>
    <phoneticPr fontId="2"/>
  </si>
  <si>
    <t>新の合計額　D</t>
    <rPh sb="0" eb="1">
      <t>シン</t>
    </rPh>
    <rPh sb="2" eb="5">
      <t>ゴウケイガク</t>
    </rPh>
    <phoneticPr fontId="2"/>
  </si>
  <si>
    <t>旧の合計額　E</t>
    <rPh sb="0" eb="1">
      <t>キュウ</t>
    </rPh>
    <rPh sb="2" eb="4">
      <t>ゴウケイ</t>
    </rPh>
    <rPh sb="4" eb="5">
      <t>ガク</t>
    </rPh>
    <phoneticPr fontId="2"/>
  </si>
  <si>
    <t>Dの控除額④</t>
    <rPh sb="2" eb="5">
      <t>コウジョガク</t>
    </rPh>
    <phoneticPr fontId="2"/>
  </si>
  <si>
    <t>Eの控除額⑤</t>
    <rPh sb="2" eb="5">
      <t>コウジョガク</t>
    </rPh>
    <phoneticPr fontId="2"/>
  </si>
  <si>
    <t>④+⑤=⑥</t>
    <phoneticPr fontId="2"/>
  </si>
  <si>
    <t>⑤と⑥の大きい方　（ハ）</t>
    <rPh sb="4" eb="5">
      <t>オオ</t>
    </rPh>
    <rPh sb="7" eb="8">
      <t>ホウ</t>
    </rPh>
    <phoneticPr fontId="2"/>
  </si>
  <si>
    <t>イ　ロ　ハの計</t>
    <rPh sb="6" eb="7">
      <t>ケイ</t>
    </rPh>
    <phoneticPr fontId="2"/>
  </si>
  <si>
    <t>○文字超なら改行→</t>
    <rPh sb="1" eb="3">
      <t>モジ</t>
    </rPh>
    <rPh sb="3" eb="4">
      <t>チョウ</t>
    </rPh>
    <rPh sb="6" eb="8">
      <t>カイギョウ</t>
    </rPh>
    <phoneticPr fontId="2"/>
  </si>
  <si>
    <t>一般</t>
    <rPh sb="0" eb="2">
      <t>イッパン</t>
    </rPh>
    <phoneticPr fontId="2"/>
  </si>
  <si>
    <t>地震</t>
    <rPh sb="0" eb="2">
      <t>ジシン</t>
    </rPh>
    <phoneticPr fontId="2"/>
  </si>
  <si>
    <t>保険対象の</t>
    <rPh sb="0" eb="4">
      <t>ホケンタイショウ</t>
    </rPh>
    <phoneticPr fontId="2"/>
  </si>
  <si>
    <t>（B)</t>
    <phoneticPr fontId="2"/>
  </si>
  <si>
    <t>（B)の最高</t>
    <rPh sb="4" eb="6">
      <t>サイコウ</t>
    </rPh>
    <phoneticPr fontId="2"/>
  </si>
  <si>
    <t>旧長期</t>
    <rPh sb="0" eb="3">
      <t>キュウチョウキ</t>
    </rPh>
    <phoneticPr fontId="2"/>
  </si>
  <si>
    <t>（C)</t>
    <phoneticPr fontId="2"/>
  </si>
  <si>
    <t>（C)の最高</t>
    <rPh sb="4" eb="6">
      <t>サイコウ</t>
    </rPh>
    <phoneticPr fontId="2"/>
  </si>
  <si>
    <t>控除計算額</t>
    <rPh sb="0" eb="2">
      <t>コウジョ</t>
    </rPh>
    <rPh sb="2" eb="4">
      <t>ケイサン</t>
    </rPh>
    <rPh sb="4" eb="5">
      <t>ガク</t>
    </rPh>
    <phoneticPr fontId="2"/>
  </si>
  <si>
    <t>地震保険の合計（B）</t>
    <rPh sb="0" eb="4">
      <t>ジシンホケン</t>
    </rPh>
    <rPh sb="5" eb="7">
      <t>ゴウケイ</t>
    </rPh>
    <phoneticPr fontId="2"/>
  </si>
  <si>
    <t>旧長期損害保険料の合計（C）</t>
    <rPh sb="0" eb="1">
      <t>キュウ</t>
    </rPh>
    <rPh sb="1" eb="3">
      <t>チョウキ</t>
    </rPh>
    <rPh sb="3" eb="5">
      <t>ソンガイ</t>
    </rPh>
    <rPh sb="5" eb="8">
      <t>ホケンリョウ</t>
    </rPh>
    <rPh sb="9" eb="11">
      <t>ゴウケイ</t>
    </rPh>
    <phoneticPr fontId="2"/>
  </si>
  <si>
    <t>+</t>
    <phoneticPr fontId="2"/>
  </si>
  <si>
    <t>（C)の金額</t>
    <rPh sb="4" eb="6">
      <t>キンガク</t>
    </rPh>
    <phoneticPr fontId="2"/>
  </si>
  <si>
    <t>端数切り上げ</t>
    <rPh sb="0" eb="2">
      <t>ハスウ</t>
    </rPh>
    <rPh sb="2" eb="3">
      <t>キ</t>
    </rPh>
    <rPh sb="4" eb="5">
      <t>ア</t>
    </rPh>
    <phoneticPr fontId="2"/>
  </si>
  <si>
    <t>地震保険計の最高</t>
    <rPh sb="0" eb="4">
      <t>ジシンホケン</t>
    </rPh>
    <rPh sb="4" eb="5">
      <t>ケイ</t>
    </rPh>
    <rPh sb="6" eb="8">
      <t>サイコウ</t>
    </rPh>
    <phoneticPr fontId="2"/>
  </si>
  <si>
    <t>（ｃ）が10000円超の場合は（C)×1/2+5000円</t>
    <rPh sb="9" eb="10">
      <t>エン</t>
    </rPh>
    <rPh sb="10" eb="11">
      <t>チョウ</t>
    </rPh>
    <rPh sb="12" eb="14">
      <t>バアイ</t>
    </rPh>
    <rPh sb="27" eb="28">
      <t>エン</t>
    </rPh>
    <phoneticPr fontId="2"/>
  </si>
  <si>
    <t>社会保険</t>
    <rPh sb="0" eb="2">
      <t>シャカイ</t>
    </rPh>
    <rPh sb="2" eb="4">
      <t>ホケン</t>
    </rPh>
    <phoneticPr fontId="2"/>
  </si>
  <si>
    <t>合計（控除額）</t>
    <rPh sb="0" eb="2">
      <t>ゴウケイ</t>
    </rPh>
    <rPh sb="3" eb="6">
      <t>コウジョガク</t>
    </rPh>
    <phoneticPr fontId="2"/>
  </si>
  <si>
    <t>種類</t>
    <rPh sb="0" eb="2">
      <t>シュルイ</t>
    </rPh>
    <phoneticPr fontId="2"/>
  </si>
  <si>
    <t>小規模</t>
    <rPh sb="0" eb="3">
      <t>ショウキボ</t>
    </rPh>
    <phoneticPr fontId="2"/>
  </si>
  <si>
    <t>中小企業基盤整備機構の共済掛金</t>
    <rPh sb="0" eb="4">
      <t>チュウショウキギョウ</t>
    </rPh>
    <rPh sb="4" eb="10">
      <t>キバンセイビキコウ</t>
    </rPh>
    <rPh sb="11" eb="13">
      <t>キョウサイ</t>
    </rPh>
    <rPh sb="13" eb="15">
      <t>カケキン</t>
    </rPh>
    <phoneticPr fontId="2"/>
  </si>
  <si>
    <t>確定拠出年金　企業型　掛金</t>
    <rPh sb="0" eb="2">
      <t>カクテイ</t>
    </rPh>
    <rPh sb="2" eb="4">
      <t>キョシュツ</t>
    </rPh>
    <rPh sb="4" eb="6">
      <t>ネンキン</t>
    </rPh>
    <rPh sb="7" eb="10">
      <t>キギョウガタ</t>
    </rPh>
    <rPh sb="11" eb="13">
      <t>カケキン</t>
    </rPh>
    <phoneticPr fontId="2"/>
  </si>
  <si>
    <t>確定拠出年金　個人型　掛金</t>
    <rPh sb="0" eb="2">
      <t>カクテイ</t>
    </rPh>
    <rPh sb="2" eb="4">
      <t>キョシュツ</t>
    </rPh>
    <rPh sb="4" eb="6">
      <t>ネンキン</t>
    </rPh>
    <rPh sb="7" eb="10">
      <t>コジンガタ</t>
    </rPh>
    <rPh sb="11" eb="13">
      <t>カケキン</t>
    </rPh>
    <phoneticPr fontId="2"/>
  </si>
  <si>
    <t>心身障害者扶養共済制度の掛金</t>
    <rPh sb="0" eb="5">
      <t>シンシンショウガイシャ</t>
    </rPh>
    <rPh sb="5" eb="7">
      <t>フヨウ</t>
    </rPh>
    <rPh sb="7" eb="9">
      <t>キョウサイ</t>
    </rPh>
    <rPh sb="9" eb="11">
      <t>セイド</t>
    </rPh>
    <rPh sb="12" eb="14">
      <t>カケキン</t>
    </rPh>
    <phoneticPr fontId="2"/>
  </si>
  <si>
    <t>↓</t>
    <phoneticPr fontId="2"/>
  </si>
  <si>
    <t>保険会社</t>
    <rPh sb="0" eb="4">
      <t>ホケンカイシャ</t>
    </rPh>
    <phoneticPr fontId="2"/>
  </si>
  <si>
    <t>名　　　称</t>
    <phoneticPr fontId="2"/>
  </si>
  <si>
    <t>保険等の</t>
    <rPh sb="0" eb="3">
      <t>ホケントウ</t>
    </rPh>
    <phoneticPr fontId="2"/>
  </si>
  <si>
    <t>種　　類</t>
    <phoneticPr fontId="2"/>
  </si>
  <si>
    <t>保険</t>
    <rPh sb="0" eb="2">
      <t>ホケン</t>
    </rPh>
    <phoneticPr fontId="2"/>
  </si>
  <si>
    <t>保険の</t>
    <rPh sb="0" eb="2">
      <t>ホケン</t>
    </rPh>
    <phoneticPr fontId="2"/>
  </si>
  <si>
    <t>契約者</t>
    <phoneticPr fontId="2"/>
  </si>
  <si>
    <t>受取人</t>
    <phoneticPr fontId="2"/>
  </si>
  <si>
    <t>地震</t>
    <rPh sb="0" eb="2">
      <t>ジシン</t>
    </rPh>
    <phoneticPr fontId="2"/>
  </si>
  <si>
    <t>旧長期</t>
    <rPh sb="0" eb="1">
      <t>キュウ</t>
    </rPh>
    <rPh sb="1" eb="3">
      <t>チョウキ</t>
    </rPh>
    <phoneticPr fontId="2"/>
  </si>
  <si>
    <t>保険金の</t>
    <rPh sb="0" eb="3">
      <t>ホケンキン</t>
    </rPh>
    <phoneticPr fontId="2"/>
  </si>
  <si>
    <t>続柄</t>
    <phoneticPr fontId="2"/>
  </si>
  <si>
    <t>区分</t>
    <rPh sb="0" eb="2">
      <t>クブン</t>
    </rPh>
    <phoneticPr fontId="2"/>
  </si>
  <si>
    <t>地震・旧長期</t>
    <phoneticPr fontId="2"/>
  </si>
  <si>
    <t>支払った</t>
  </si>
  <si>
    <t>支払った</t>
    <phoneticPr fontId="2"/>
  </si>
  <si>
    <t>保険料</t>
    <rPh sb="0" eb="3">
      <t>ホケンリョウ</t>
    </rPh>
    <phoneticPr fontId="2"/>
  </si>
  <si>
    <t>支払先</t>
    <phoneticPr fontId="2"/>
  </si>
  <si>
    <t>社会保険の</t>
    <rPh sb="0" eb="4">
      <t>シャカイホケン</t>
    </rPh>
    <phoneticPr fontId="2"/>
  </si>
  <si>
    <t>種　　類</t>
    <phoneticPr fontId="2"/>
  </si>
  <si>
    <t>設定</t>
    <rPh sb="0" eb="2">
      <t>セッテイ</t>
    </rPh>
    <phoneticPr fontId="2"/>
  </si>
  <si>
    <t>欄</t>
    <rPh sb="0" eb="1">
      <t>ラン</t>
    </rPh>
    <phoneticPr fontId="2"/>
  </si>
  <si>
    <t>保険等の種類</t>
    <rPh sb="0" eb="3">
      <t>ホケントウ</t>
    </rPh>
    <rPh sb="4" eb="6">
      <t>シュルイ</t>
    </rPh>
    <phoneticPr fontId="2"/>
  </si>
  <si>
    <t>種類（目的）</t>
    <rPh sb="3" eb="5">
      <t>モクテキ</t>
    </rPh>
    <phoneticPr fontId="2"/>
  </si>
  <si>
    <t>地震</t>
    <rPh sb="0" eb="2">
      <t>ジシン</t>
    </rPh>
    <phoneticPr fontId="2"/>
  </si>
  <si>
    <t>旧長期</t>
    <rPh sb="0" eb="3">
      <t>キュウチョウキ</t>
    </rPh>
    <phoneticPr fontId="2"/>
  </si>
  <si>
    <t>2段とする文字数(生保）</t>
    <rPh sb="1" eb="2">
      <t>ダン</t>
    </rPh>
    <rPh sb="5" eb="8">
      <t>モジスウ</t>
    </rPh>
    <rPh sb="9" eb="11">
      <t>セイホ</t>
    </rPh>
    <phoneticPr fontId="2"/>
  </si>
  <si>
    <t>２段とする文字数(地震）</t>
    <rPh sb="1" eb="2">
      <t>ダン</t>
    </rPh>
    <rPh sb="5" eb="8">
      <t>モジスウ</t>
    </rPh>
    <rPh sb="9" eb="11">
      <t>ジシン</t>
    </rPh>
    <phoneticPr fontId="2"/>
  </si>
  <si>
    <t>支払った保険料</t>
    <phoneticPr fontId="2"/>
  </si>
  <si>
    <t>介護医療</t>
    <rPh sb="0" eb="4">
      <t>カイゴイリョウ</t>
    </rPh>
    <phoneticPr fontId="2"/>
  </si>
  <si>
    <t>個人年金</t>
    <rPh sb="0" eb="4">
      <t>コジンネンキン</t>
    </rPh>
    <phoneticPr fontId="2"/>
  </si>
  <si>
    <t>受取人</t>
    <rPh sb="0" eb="3">
      <t>ウケトリニン</t>
    </rPh>
    <phoneticPr fontId="2"/>
  </si>
  <si>
    <t>続柄</t>
    <rPh sb="0" eb="1">
      <t>ツヅ</t>
    </rPh>
    <rPh sb="1" eb="2">
      <t>ガラ</t>
    </rPh>
    <phoneticPr fontId="2"/>
  </si>
  <si>
    <t>総計</t>
    <rPh sb="0" eb="2">
      <t>ソウケイ</t>
    </rPh>
    <phoneticPr fontId="2"/>
  </si>
  <si>
    <t>保険会社</t>
    <rPh sb="0" eb="4">
      <t>ホケンカイシャ</t>
    </rPh>
    <phoneticPr fontId="2"/>
  </si>
  <si>
    <t>契約者</t>
    <rPh sb="0" eb="3">
      <t>ケイヤクシャ</t>
    </rPh>
    <phoneticPr fontId="2"/>
  </si>
  <si>
    <t>受取人</t>
    <rPh sb="0" eb="3">
      <t>ウケトリニン</t>
    </rPh>
    <phoneticPr fontId="2"/>
  </si>
  <si>
    <t>続柄</t>
    <rPh sb="0" eb="1">
      <t>ツヅ</t>
    </rPh>
    <rPh sb="1" eb="2">
      <t>ガラ</t>
    </rPh>
    <phoneticPr fontId="2"/>
  </si>
  <si>
    <t>新旧区分</t>
    <rPh sb="0" eb="2">
      <t>シンキュウ</t>
    </rPh>
    <rPh sb="2" eb="4">
      <t>クブン</t>
    </rPh>
    <phoneticPr fontId="2"/>
  </si>
  <si>
    <t>新</t>
    <rPh sb="0" eb="1">
      <t>シン</t>
    </rPh>
    <phoneticPr fontId="2"/>
  </si>
  <si>
    <t>旧</t>
    <rPh sb="0" eb="1">
      <t>キュウ</t>
    </rPh>
    <phoneticPr fontId="2"/>
  </si>
  <si>
    <t>給与の支払者住所</t>
    <rPh sb="6" eb="8">
      <t>ジュウショ</t>
    </rPh>
    <phoneticPr fontId="2"/>
  </si>
  <si>
    <t>整理番号</t>
    <rPh sb="0" eb="4">
      <t>セイリバンゴウ</t>
    </rPh>
    <phoneticPr fontId="2"/>
  </si>
  <si>
    <t>整理番号（自動表示）</t>
    <rPh sb="0" eb="4">
      <t>セイリバンゴウ</t>
    </rPh>
    <rPh sb="5" eb="7">
      <t>ジドウ</t>
    </rPh>
    <rPh sb="7" eb="9">
      <t>ヒョウジ</t>
    </rPh>
    <phoneticPr fontId="2"/>
  </si>
  <si>
    <t>氏名</t>
    <rPh sb="0" eb="2">
      <t>シメイ</t>
    </rPh>
    <phoneticPr fontId="2"/>
  </si>
  <si>
    <t>入力氏名</t>
    <rPh sb="0" eb="2">
      <t>ニュウリョク</t>
    </rPh>
    <rPh sb="2" eb="4">
      <t>シメイ</t>
    </rPh>
    <phoneticPr fontId="2"/>
  </si>
  <si>
    <t>年金受取人</t>
    <rPh sb="0" eb="2">
      <t>ネンキン</t>
    </rPh>
    <rPh sb="2" eb="5">
      <t>ウケトリニン</t>
    </rPh>
    <phoneticPr fontId="2"/>
  </si>
  <si>
    <t>介護医療保険</t>
    <rPh sb="0" eb="4">
      <t>カイゴイリョウ</t>
    </rPh>
    <rPh sb="4" eb="6">
      <t>ホケン</t>
    </rPh>
    <phoneticPr fontId="2"/>
  </si>
  <si>
    <t>総額</t>
    <rPh sb="0" eb="2">
      <t>ソウガク</t>
    </rPh>
    <phoneticPr fontId="2"/>
  </si>
  <si>
    <t>内訳</t>
    <rPh sb="0" eb="2">
      <t>ウチワケ</t>
    </rPh>
    <phoneticPr fontId="2"/>
  </si>
  <si>
    <t>旧</t>
    <rPh sb="0" eb="1">
      <t>キュウ</t>
    </rPh>
    <phoneticPr fontId="2"/>
  </si>
  <si>
    <t>旧以外</t>
    <rPh sb="0" eb="1">
      <t>キュウ</t>
    </rPh>
    <rPh sb="1" eb="3">
      <t>イガイ</t>
    </rPh>
    <phoneticPr fontId="2"/>
  </si>
  <si>
    <t>手書き総額</t>
    <rPh sb="0" eb="2">
      <t>テガ</t>
    </rPh>
    <rPh sb="3" eb="5">
      <t>ソウガク</t>
    </rPh>
    <phoneticPr fontId="2"/>
  </si>
  <si>
    <t>★</t>
    <phoneticPr fontId="2"/>
  </si>
  <si>
    <t>本人の氏名が入る</t>
    <rPh sb="0" eb="2">
      <t>ホンニン</t>
    </rPh>
    <rPh sb="3" eb="5">
      <t>シメイ</t>
    </rPh>
    <rPh sb="6" eb="7">
      <t>ハイ</t>
    </rPh>
    <phoneticPr fontId="2"/>
  </si>
  <si>
    <t>本人</t>
    <rPh sb="0" eb="2">
      <t>ホンニン</t>
    </rPh>
    <phoneticPr fontId="2"/>
  </si>
  <si>
    <t>本人が出る</t>
    <rPh sb="0" eb="2">
      <t>ホンニン</t>
    </rPh>
    <rPh sb="3" eb="4">
      <t>デ</t>
    </rPh>
    <phoneticPr fontId="2"/>
  </si>
  <si>
    <t>受取人の</t>
    <rPh sb="0" eb="3">
      <t>ウケトリニン</t>
    </rPh>
    <phoneticPr fontId="2"/>
  </si>
  <si>
    <t>しない</t>
    <phoneticPr fontId="2"/>
  </si>
  <si>
    <t>する</t>
    <phoneticPr fontId="2"/>
  </si>
  <si>
    <t>させる</t>
    <phoneticPr fontId="2"/>
  </si>
  <si>
    <t>させない</t>
  </si>
  <si>
    <t>させない</t>
    <phoneticPr fontId="2"/>
  </si>
  <si>
    <t>枚目</t>
    <rPh sb="0" eb="2">
      <t>マイメ</t>
    </rPh>
    <phoneticPr fontId="2"/>
  </si>
  <si>
    <t>提出は不要です。</t>
    <rPh sb="0" eb="2">
      <t>テイシュツ</t>
    </rPh>
    <rPh sb="3" eb="5">
      <t>フヨウ</t>
    </rPh>
    <phoneticPr fontId="2"/>
  </si>
  <si>
    <t>様式のみ</t>
    <phoneticPr fontId="2"/>
  </si>
  <si>
    <t>一般</t>
    <rPh sb="0" eb="2">
      <t>イッパン</t>
    </rPh>
    <phoneticPr fontId="2"/>
  </si>
  <si>
    <t>介護</t>
    <rPh sb="0" eb="2">
      <t>カイゴ</t>
    </rPh>
    <phoneticPr fontId="2"/>
  </si>
  <si>
    <t>個人年金</t>
    <rPh sb="0" eb="4">
      <t>コジンネンキン</t>
    </rPh>
    <phoneticPr fontId="2"/>
  </si>
  <si>
    <t>種類の文字数↓</t>
    <phoneticPr fontId="2"/>
  </si>
  <si>
    <t>⑥の最高</t>
    <rPh sb="2" eb="4">
      <t>サイコウ</t>
    </rPh>
    <phoneticPr fontId="2"/>
  </si>
  <si>
    <t>年数</t>
    <rPh sb="0" eb="2">
      <t>ネンスウ</t>
    </rPh>
    <phoneticPr fontId="2"/>
  </si>
  <si>
    <t>保険会社等</t>
    <rPh sb="0" eb="4">
      <t>ホケンカイシャ</t>
    </rPh>
    <rPh sb="4" eb="5">
      <t>トウ</t>
    </rPh>
    <phoneticPr fontId="2"/>
  </si>
  <si>
    <t>★</t>
    <phoneticPr fontId="2"/>
  </si>
  <si>
    <t>証明書番号</t>
    <rPh sb="0" eb="3">
      <t>ショウメイショ</t>
    </rPh>
    <rPh sb="3" eb="5">
      <t>バンゴウ</t>
    </rPh>
    <phoneticPr fontId="2"/>
  </si>
  <si>
    <t>印字する</t>
    <rPh sb="0" eb="2">
      <t>インジ</t>
    </rPh>
    <phoneticPr fontId="2"/>
  </si>
  <si>
    <t>印字しない</t>
    <rPh sb="0" eb="2">
      <t>インジ</t>
    </rPh>
    <phoneticPr fontId="2"/>
  </si>
  <si>
    <t>証明書の整理番号</t>
    <rPh sb="0" eb="3">
      <t>ショウメイショ</t>
    </rPh>
    <rPh sb="4" eb="8">
      <t>セイリバンゴウ</t>
    </rPh>
    <phoneticPr fontId="2"/>
  </si>
  <si>
    <t>地震入力</t>
    <rPh sb="0" eb="4">
      <t>ジシンニュウリョク</t>
    </rPh>
    <phoneticPr fontId="2"/>
  </si>
  <si>
    <t>社保入力</t>
    <rPh sb="0" eb="2">
      <t>シャホ</t>
    </rPh>
    <rPh sb="2" eb="4">
      <t>ニュウリョク</t>
    </rPh>
    <phoneticPr fontId="2"/>
  </si>
  <si>
    <t>小規模入力</t>
    <rPh sb="0" eb="3">
      <t>ショウキボ</t>
    </rPh>
    <rPh sb="3" eb="5">
      <t>ニュウリョク</t>
    </rPh>
    <phoneticPr fontId="2"/>
  </si>
  <si>
    <t>入力一般</t>
    <rPh sb="0" eb="4">
      <t>ニュウリョクイッパン</t>
    </rPh>
    <phoneticPr fontId="2"/>
  </si>
  <si>
    <t>入力介護</t>
    <rPh sb="0" eb="2">
      <t>ニュウリョク</t>
    </rPh>
    <rPh sb="2" eb="4">
      <t>カイゴ</t>
    </rPh>
    <phoneticPr fontId="2"/>
  </si>
  <si>
    <t>入力年金</t>
    <rPh sb="0" eb="2">
      <t>ニュウリョク</t>
    </rPh>
    <rPh sb="2" eb="4">
      <t>ネンキン</t>
    </rPh>
    <phoneticPr fontId="2"/>
  </si>
  <si>
    <t>旧以外（新）</t>
    <rPh sb="0" eb="3">
      <t>キュウイガイ</t>
    </rPh>
    <rPh sb="4" eb="5">
      <t>シン</t>
    </rPh>
    <phoneticPr fontId="2"/>
  </si>
  <si>
    <t>表示するようにします。全て１段で表示させるには、９９と入力してください。</t>
    <rPh sb="11" eb="12">
      <t>スベ</t>
    </rPh>
    <rPh sb="14" eb="15">
      <t>ダン</t>
    </rPh>
    <rPh sb="16" eb="18">
      <t>ヒョウジ</t>
    </rPh>
    <rPh sb="27" eb="29">
      <t>ニュウリョク</t>
    </rPh>
    <phoneticPr fontId="2"/>
  </si>
  <si>
    <t>一般</t>
    <rPh sb="0" eb="2">
      <t>イッパン</t>
    </rPh>
    <phoneticPr fontId="2"/>
  </si>
  <si>
    <t>介護</t>
    <rPh sb="0" eb="2">
      <t>カイゴ</t>
    </rPh>
    <phoneticPr fontId="2"/>
  </si>
  <si>
    <t>年金</t>
    <rPh sb="0" eb="2">
      <t>ネンキン</t>
    </rPh>
    <phoneticPr fontId="2"/>
  </si>
  <si>
    <t>地震</t>
    <rPh sb="0" eb="2">
      <t>ジシン</t>
    </rPh>
    <phoneticPr fontId="2"/>
  </si>
  <si>
    <t>社会保険</t>
    <rPh sb="0" eb="4">
      <t>シャカイホケン</t>
    </rPh>
    <phoneticPr fontId="2"/>
  </si>
  <si>
    <t>手書き分</t>
    <rPh sb="0" eb="2">
      <t>テガ</t>
    </rPh>
    <rPh sb="3" eb="4">
      <t>ブン</t>
    </rPh>
    <phoneticPr fontId="2"/>
  </si>
  <si>
    <t>一般・年金
入力あり</t>
    <rPh sb="0" eb="2">
      <t>イッパン</t>
    </rPh>
    <rPh sb="3" eb="5">
      <t>ネンキン</t>
    </rPh>
    <rPh sb="6" eb="8">
      <t>ニュウリョク</t>
    </rPh>
    <phoneticPr fontId="2"/>
  </si>
  <si>
    <t>　　社会保険料控除の例</t>
    <rPh sb="2" eb="7">
      <t>シャカイホケンリョウ</t>
    </rPh>
    <rPh sb="7" eb="9">
      <t>コウジョ</t>
    </rPh>
    <rPh sb="10" eb="11">
      <t>レイ</t>
    </rPh>
    <phoneticPr fontId="1"/>
  </si>
  <si>
    <t>　　　前の勤務先が発行した源泉徴収票を提出していれば申告は不要です。）</t>
    <rPh sb="3" eb="4">
      <t>マエ</t>
    </rPh>
    <rPh sb="5" eb="7">
      <t>キンム</t>
    </rPh>
    <rPh sb="7" eb="8">
      <t>サキ</t>
    </rPh>
    <rPh sb="9" eb="11">
      <t>ハッコウ</t>
    </rPh>
    <phoneticPr fontId="1"/>
  </si>
  <si>
    <t>　　　　　未納になっていた国民健康保険等を支払った</t>
    <phoneticPr fontId="2"/>
  </si>
  <si>
    <t>　　　　　国民年金の学生納付特例の承認を受けた期間の保険料をさかのぼって納めた</t>
    <rPh sb="5" eb="9">
      <t>コクミンネンキン</t>
    </rPh>
    <phoneticPr fontId="1"/>
  </si>
  <si>
    <t>要印刷</t>
    <phoneticPr fontId="2"/>
  </si>
  <si>
    <t>件数</t>
    <rPh sb="0" eb="2">
      <t>ケンスウ</t>
    </rPh>
    <phoneticPr fontId="2"/>
  </si>
  <si>
    <t>枚数</t>
    <phoneticPr fontId="2"/>
  </si>
  <si>
    <t>現勤務先からの本年の給与支払額の見積額を入力してください。</t>
    <rPh sb="0" eb="1">
      <t>ゲン</t>
    </rPh>
    <rPh sb="1" eb="4">
      <t>キンムサキ</t>
    </rPh>
    <rPh sb="7" eb="9">
      <t>ホンネン</t>
    </rPh>
    <rPh sb="10" eb="12">
      <t>キュウヨ</t>
    </rPh>
    <rPh sb="12" eb="15">
      <t>シハライガク</t>
    </rPh>
    <rPh sb="16" eb="19">
      <t>ミツモリガク</t>
    </rPh>
    <rPh sb="20" eb="22">
      <t>ニュウリョク</t>
    </rPh>
    <phoneticPr fontId="2"/>
  </si>
  <si>
    <t>…後日入力　または　手書き</t>
    <rPh sb="1" eb="3">
      <t>ゴジツ</t>
    </rPh>
    <rPh sb="3" eb="5">
      <t>ニュウリョク</t>
    </rPh>
    <rPh sb="10" eb="12">
      <t>テガ</t>
    </rPh>
    <phoneticPr fontId="2"/>
  </si>
  <si>
    <t>する</t>
  </si>
  <si>
    <t>新旧区分の入力忘れは　新　として処理しています。</t>
    <rPh sb="0" eb="2">
      <t>シンキュウ</t>
    </rPh>
    <rPh sb="2" eb="4">
      <t>クブン</t>
    </rPh>
    <rPh sb="5" eb="7">
      <t>ニュウリョク</t>
    </rPh>
    <rPh sb="7" eb="8">
      <t>ワス</t>
    </rPh>
    <rPh sb="11" eb="12">
      <t>シン</t>
    </rPh>
    <rPh sb="16" eb="18">
      <t>ショリ</t>
    </rPh>
    <phoneticPr fontId="2"/>
  </si>
  <si>
    <t>　　　　　子や配偶者が支払うべき社会保険料を申告者が支払った</t>
    <rPh sb="5" eb="6">
      <t>コ</t>
    </rPh>
    <rPh sb="22" eb="24">
      <t>シンコク</t>
    </rPh>
    <phoneticPr fontId="1"/>
  </si>
  <si>
    <t>新は、総計　—　旧区分</t>
    <rPh sb="0" eb="1">
      <t>シン</t>
    </rPh>
    <rPh sb="3" eb="5">
      <t>ソウケイ</t>
    </rPh>
    <rPh sb="8" eb="9">
      <t>キュウ</t>
    </rPh>
    <rPh sb="9" eb="11">
      <t>クブン</t>
    </rPh>
    <phoneticPr fontId="2"/>
  </si>
  <si>
    <t>契約者氏名</t>
    <rPh sb="3" eb="5">
      <t>シメイ</t>
    </rPh>
    <phoneticPr fontId="2"/>
  </si>
  <si>
    <t>１９行目</t>
    <rPh sb="2" eb="4">
      <t>ギョウメ</t>
    </rPh>
    <phoneticPr fontId="2"/>
  </si>
  <si>
    <t>３５行目</t>
    <rPh sb="2" eb="4">
      <t>ギョウメ</t>
    </rPh>
    <phoneticPr fontId="2"/>
  </si>
  <si>
    <t>５１行目</t>
    <rPh sb="2" eb="4">
      <t>ギョウメ</t>
    </rPh>
    <phoneticPr fontId="2"/>
  </si>
  <si>
    <t>　　　　　無職や学生の間に本年中の健康保険や国民年金保険料を支払った</t>
    <rPh sb="5" eb="7">
      <t>ムショク</t>
    </rPh>
    <rPh sb="8" eb="10">
      <t>ガクセイ</t>
    </rPh>
    <rPh sb="11" eb="12">
      <t>カン</t>
    </rPh>
    <rPh sb="13" eb="16">
      <t>ホンネンチュウ</t>
    </rPh>
    <rPh sb="17" eb="21">
      <t>ケンコウホケン</t>
    </rPh>
    <rPh sb="22" eb="26">
      <t>コクミンネンキン</t>
    </rPh>
    <rPh sb="26" eb="29">
      <t>ホケンリョウ</t>
    </rPh>
    <rPh sb="30" eb="32">
      <t>シハラ</t>
    </rPh>
    <phoneticPr fontId="1"/>
  </si>
  <si>
    <t>A　小規模企業共済掛金控除入力表</t>
    <rPh sb="2" eb="5">
      <t>ショウキボ</t>
    </rPh>
    <rPh sb="5" eb="7">
      <t>キギョウ</t>
    </rPh>
    <rPh sb="7" eb="9">
      <t>キョウサイ</t>
    </rPh>
    <rPh sb="9" eb="13">
      <t>カケキンコウジョ</t>
    </rPh>
    <rPh sb="13" eb="15">
      <t>ニュウリョク</t>
    </rPh>
    <rPh sb="15" eb="16">
      <t>ヒョウ</t>
    </rPh>
    <phoneticPr fontId="2"/>
  </si>
  <si>
    <t>本日の日付</t>
    <rPh sb="0" eb="2">
      <t>ホンジツ</t>
    </rPh>
    <rPh sb="3" eb="5">
      <t>ヒヅケ</t>
    </rPh>
    <phoneticPr fontId="2"/>
  </si>
  <si>
    <t>証明書</t>
    <rPh sb="0" eb="3">
      <t>ショウメイショ</t>
    </rPh>
    <phoneticPr fontId="2"/>
  </si>
  <si>
    <t>番号</t>
    <phoneticPr fontId="2"/>
  </si>
  <si>
    <t>　　（例）子どもの国民年金保険料を親が支払った</t>
    <rPh sb="3" eb="4">
      <t>レイ</t>
    </rPh>
    <rPh sb="13" eb="16">
      <t>ホケンリョウ</t>
    </rPh>
    <phoneticPr fontId="2"/>
  </si>
  <si>
    <t>２枚以上にわたる場合は、↑で
2枚目・３枚目・・・と表示を変えて印刷してください。　　５枚目までに入らない分は手書きで作成となります。</t>
    <rPh sb="1" eb="4">
      <t>マイイジョウ</t>
    </rPh>
    <rPh sb="8" eb="10">
      <t>バアイ</t>
    </rPh>
    <rPh sb="16" eb="18">
      <t>マイメ</t>
    </rPh>
    <rPh sb="20" eb="22">
      <t>マイメ</t>
    </rPh>
    <rPh sb="26" eb="28">
      <t>ヒョウジ</t>
    </rPh>
    <rPh sb="29" eb="30">
      <t>カ</t>
    </rPh>
    <rPh sb="32" eb="34">
      <t>インサツ</t>
    </rPh>
    <phoneticPr fontId="2"/>
  </si>
  <si>
    <t>※※※※※※※※※※※※</t>
    <phoneticPr fontId="2"/>
  </si>
  <si>
    <t>印刷の際は、用紙：横　　両面印刷（短辺を綴じます）を設定してください。</t>
    <rPh sb="0" eb="2">
      <t>インサツ</t>
    </rPh>
    <rPh sb="3" eb="4">
      <t>サイ</t>
    </rPh>
    <rPh sb="6" eb="8">
      <t>ヨウシ</t>
    </rPh>
    <rPh sb="9" eb="10">
      <t>ヨコ</t>
    </rPh>
    <rPh sb="12" eb="14">
      <t>リョウメン</t>
    </rPh>
    <rPh sb="14" eb="16">
      <t>インサツ</t>
    </rPh>
    <rPh sb="17" eb="19">
      <t>タンペン</t>
    </rPh>
    <rPh sb="20" eb="21">
      <t>ト</t>
    </rPh>
    <rPh sb="26" eb="28">
      <t>セッテイ</t>
    </rPh>
    <phoneticPr fontId="2"/>
  </si>
  <si>
    <t>B　地震保険料控除入力表　（旧長期損害保険もこちらへ入力）</t>
    <rPh sb="2" eb="4">
      <t>ジシン</t>
    </rPh>
    <rPh sb="4" eb="7">
      <t>ホケンリョウ</t>
    </rPh>
    <rPh sb="7" eb="9">
      <t>コウジョ</t>
    </rPh>
    <rPh sb="9" eb="12">
      <t>ニュウリョクヒョウ</t>
    </rPh>
    <rPh sb="14" eb="15">
      <t>キュウ</t>
    </rPh>
    <rPh sb="15" eb="21">
      <t>チョウキソンガイホケン</t>
    </rPh>
    <rPh sb="26" eb="28">
      <t>ニュウリョク</t>
    </rPh>
    <phoneticPr fontId="2"/>
  </si>
  <si>
    <t>C　社会保険料控除入力表</t>
    <rPh sb="2" eb="6">
      <t>シャカイホケン</t>
    </rPh>
    <rPh sb="6" eb="7">
      <t>リョウ</t>
    </rPh>
    <rPh sb="7" eb="9">
      <t>コウジョ</t>
    </rPh>
    <rPh sb="9" eb="12">
      <t>ニュウリョクヒョウ</t>
    </rPh>
    <phoneticPr fontId="2"/>
  </si>
  <si>
    <t>　　（給与天引きで納めたもの　は申告不要です。前の勤務先で天引きされたものは、</t>
    <rPh sb="3" eb="5">
      <t>キュウヨ</t>
    </rPh>
    <rPh sb="5" eb="7">
      <t>テンビ</t>
    </rPh>
    <rPh sb="9" eb="10">
      <t>オサ</t>
    </rPh>
    <rPh sb="16" eb="20">
      <t>シンコクフヨウ</t>
    </rPh>
    <phoneticPr fontId="1"/>
  </si>
  <si>
    <t>●●一般の生命保険料は限度額に達しました。　これ以上入力しても税額減少にはなりません。</t>
    <rPh sb="2" eb="4">
      <t>イッパン</t>
    </rPh>
    <rPh sb="5" eb="10">
      <t>セイメイホケンリョウ</t>
    </rPh>
    <rPh sb="11" eb="13">
      <t>ゲンド</t>
    </rPh>
    <rPh sb="13" eb="14">
      <t>ガク</t>
    </rPh>
    <rPh sb="15" eb="16">
      <t>タッ</t>
    </rPh>
    <rPh sb="24" eb="26">
      <t>イジョウ</t>
    </rPh>
    <rPh sb="26" eb="28">
      <t>ニュウリョク</t>
    </rPh>
    <rPh sb="31" eb="33">
      <t>ゼイガク</t>
    </rPh>
    <rPh sb="33" eb="35">
      <t>ゲンショウ</t>
    </rPh>
    <phoneticPr fontId="2"/>
  </si>
  <si>
    <t>●●介護医療保険の保険料の限度額に達しました。　これ以上入力しても税額減少にはなりません。</t>
    <rPh sb="2" eb="4">
      <t>カイゴ</t>
    </rPh>
    <rPh sb="4" eb="6">
      <t>イリョウ</t>
    </rPh>
    <rPh sb="6" eb="8">
      <t>ホケン</t>
    </rPh>
    <rPh sb="9" eb="12">
      <t>ホケンリョウ</t>
    </rPh>
    <rPh sb="13" eb="15">
      <t>ゲンド</t>
    </rPh>
    <rPh sb="15" eb="16">
      <t>ガク</t>
    </rPh>
    <rPh sb="17" eb="18">
      <t>タッ</t>
    </rPh>
    <rPh sb="26" eb="28">
      <t>イジョウ</t>
    </rPh>
    <rPh sb="28" eb="30">
      <t>ニュウリョク</t>
    </rPh>
    <rPh sb="33" eb="35">
      <t>ゼイガク</t>
    </rPh>
    <rPh sb="35" eb="37">
      <t>ゲンショウ</t>
    </rPh>
    <phoneticPr fontId="2"/>
  </si>
  <si>
    <t>●●個人年金の保険料は限度額に達しました。　これ以上入力しても税額減少になりません。</t>
    <rPh sb="2" eb="6">
      <t>コジンネンキン</t>
    </rPh>
    <rPh sb="13" eb="14">
      <t>ガク</t>
    </rPh>
    <rPh sb="15" eb="16">
      <t>タッ</t>
    </rPh>
    <rPh sb="31" eb="33">
      <t>ゼイガク</t>
    </rPh>
    <rPh sb="33" eb="35">
      <t>ゲンショウ</t>
    </rPh>
    <phoneticPr fontId="2"/>
  </si>
  <si>
    <t>…申告者入力の年間所得見込から判断して表示させる</t>
    <rPh sb="1" eb="4">
      <t>シンコクシャ</t>
    </rPh>
    <rPh sb="4" eb="6">
      <t>ニュウリョク</t>
    </rPh>
    <rPh sb="7" eb="9">
      <t>ネンカン</t>
    </rPh>
    <rPh sb="9" eb="11">
      <t>ショトク</t>
    </rPh>
    <rPh sb="11" eb="13">
      <t>ミコ</t>
    </rPh>
    <rPh sb="15" eb="17">
      <t>ハンダン</t>
    </rPh>
    <rPh sb="19" eb="21">
      <t>ヒョウジ</t>
    </rPh>
    <phoneticPr fontId="2"/>
  </si>
  <si>
    <t>…所得が確定してから手書きで記入する</t>
    <phoneticPr fontId="2"/>
  </si>
  <si>
    <t>…見積で入力する</t>
    <rPh sb="1" eb="3">
      <t>ミツモリ</t>
    </rPh>
    <rPh sb="4" eb="6">
      <t>ニュウリョク</t>
    </rPh>
    <phoneticPr fontId="2"/>
  </si>
  <si>
    <t>保険料控除申告書で、</t>
    <rPh sb="0" eb="3">
      <t>ホケンリョウ</t>
    </rPh>
    <rPh sb="3" eb="5">
      <t>コウジョ</t>
    </rPh>
    <rPh sb="5" eb="8">
      <t>シンコクショ</t>
    </rPh>
    <phoneticPr fontId="2"/>
  </si>
  <si>
    <t>保険料控除に１件も該当がない場合の取り扱い</t>
    <rPh sb="0" eb="3">
      <t>ホケンリョウ</t>
    </rPh>
    <rPh sb="3" eb="5">
      <t>コウジョ</t>
    </rPh>
    <rPh sb="7" eb="8">
      <t>ケン</t>
    </rPh>
    <rPh sb="9" eb="11">
      <t>ガイトウ</t>
    </rPh>
    <rPh sb="14" eb="16">
      <t>バアイ</t>
    </rPh>
    <rPh sb="17" eb="18">
      <t>ト</t>
    </rPh>
    <rPh sb="19" eb="20">
      <t>アツカ</t>
    </rPh>
    <phoneticPr fontId="2"/>
  </si>
  <si>
    <t>させる場合の説明の表示</t>
    <rPh sb="3" eb="5">
      <t>バアイ</t>
    </rPh>
    <rPh sb="6" eb="8">
      <t>セツメイ</t>
    </rPh>
    <rPh sb="9" eb="11">
      <t>ヒョウジ</t>
    </rPh>
    <phoneticPr fontId="2"/>
  </si>
  <si>
    <t>させない場合の説明の表示</t>
    <rPh sb="4" eb="6">
      <t>バアイ</t>
    </rPh>
    <rPh sb="7" eb="9">
      <t>セツメイ</t>
    </rPh>
    <rPh sb="10" eb="12">
      <t>ヒョウジ</t>
    </rPh>
    <phoneticPr fontId="2"/>
  </si>
  <si>
    <t>させる</t>
  </si>
  <si>
    <t>１月になり、源泉徴収票が交付されたら、こちらに現在の勤務先での給料支払額を入力して申告書を完成させて再度提出してください。１１月の段階では入力不要です。</t>
    <rPh sb="1" eb="2">
      <t>ガツ</t>
    </rPh>
    <rPh sb="23" eb="25">
      <t>ゲンザイ</t>
    </rPh>
    <rPh sb="26" eb="29">
      <t>キンムサキ</t>
    </rPh>
    <rPh sb="31" eb="33">
      <t>キュウリョウ</t>
    </rPh>
    <rPh sb="33" eb="35">
      <t>シハライ</t>
    </rPh>
    <rPh sb="35" eb="36">
      <t>ガク</t>
    </rPh>
    <rPh sb="37" eb="39">
      <t>ニュウリョク</t>
    </rPh>
    <rPh sb="41" eb="44">
      <t>シンコクショ</t>
    </rPh>
    <rPh sb="45" eb="47">
      <t>カンセイ</t>
    </rPh>
    <rPh sb="50" eb="52">
      <t>サイド</t>
    </rPh>
    <rPh sb="52" eb="54">
      <t>テイシュツ</t>
    </rPh>
    <rPh sb="63" eb="64">
      <t>ガツ</t>
    </rPh>
    <rPh sb="65" eb="67">
      <t>ダンカイ</t>
    </rPh>
    <rPh sb="69" eb="71">
      <t>ニュウリョク</t>
    </rPh>
    <rPh sb="71" eb="73">
      <t>フヨウ</t>
    </rPh>
    <phoneticPr fontId="2"/>
  </si>
  <si>
    <t>１枚目だけを印刷して提出してください。氏名等は②基礎控除のシートに入力した情報が表示されます。</t>
    <rPh sb="19" eb="22">
      <t>シメイトウ</t>
    </rPh>
    <rPh sb="24" eb="28">
      <t>キソコウジョ</t>
    </rPh>
    <rPh sb="33" eb="35">
      <t>ニュウリョク</t>
    </rPh>
    <rPh sb="37" eb="39">
      <t>ジョウホウ</t>
    </rPh>
    <rPh sb="40" eb="42">
      <t>ヒョウジ</t>
    </rPh>
    <phoneticPr fontId="2"/>
  </si>
  <si>
    <t>基礎控除申告書で、区分Ⅰと基礎控除の額を自動表示</t>
    <rPh sb="0" eb="4">
      <t>キソコウジョ</t>
    </rPh>
    <rPh sb="4" eb="7">
      <t>シンコクショ</t>
    </rPh>
    <phoneticPr fontId="2"/>
  </si>
  <si>
    <t>保険料(円）</t>
    <rPh sb="4" eb="5">
      <t>エン</t>
    </rPh>
    <phoneticPr fontId="2"/>
  </si>
  <si>
    <t>保険料(円）</t>
    <rPh sb="4" eb="5">
      <t>エン</t>
    </rPh>
    <phoneticPr fontId="2"/>
  </si>
  <si>
    <t>支払った
掛金(円)</t>
    <rPh sb="0" eb="2">
      <t>シハラ</t>
    </rPh>
    <rPh sb="5" eb="7">
      <t>カケキン</t>
    </rPh>
    <rPh sb="8" eb="9">
      <t>エン</t>
    </rPh>
    <phoneticPr fontId="2"/>
  </si>
  <si>
    <t>×</t>
    <phoneticPr fontId="2"/>
  </si>
  <si>
    <t>個人年金の情報</t>
    <rPh sb="0" eb="2">
      <t>コジン</t>
    </rPh>
    <rPh sb="2" eb="4">
      <t>ネンキン</t>
    </rPh>
    <rPh sb="5" eb="7">
      <t>ジョウホウ</t>
    </rPh>
    <phoneticPr fontId="2"/>
  </si>
  <si>
    <t>↓終身は９９と入力しても可</t>
    <rPh sb="1" eb="3">
      <t>シュウシン</t>
    </rPh>
    <rPh sb="7" eb="9">
      <t>ニュウリョク</t>
    </rPh>
    <rPh sb="12" eb="13">
      <t>カ</t>
    </rPh>
    <phoneticPr fontId="2"/>
  </si>
  <si>
    <t>●新旧区分　新　は限度額に達しました。新をこれ以上入力しても税額減少にはなりません。旧があれば旧を入力してください。</t>
    <rPh sb="1" eb="5">
      <t>シンキュウクブン</t>
    </rPh>
    <rPh sb="6" eb="7">
      <t>シン</t>
    </rPh>
    <rPh sb="9" eb="12">
      <t>ゲンドガク</t>
    </rPh>
    <rPh sb="13" eb="14">
      <t>タッ</t>
    </rPh>
    <rPh sb="19" eb="20">
      <t>シン</t>
    </rPh>
    <rPh sb="23" eb="25">
      <t>イジョウ</t>
    </rPh>
    <rPh sb="25" eb="27">
      <t>ニュウリョク</t>
    </rPh>
    <rPh sb="30" eb="32">
      <t>ゼイガク</t>
    </rPh>
    <rPh sb="32" eb="34">
      <t>ゲンショウ</t>
    </rPh>
    <phoneticPr fontId="2"/>
  </si>
  <si>
    <t>●新旧区分　新　は限度額に達しました。　新をこれ以上入力しても税額減少にはなりません。旧があれば旧を入力してください。</t>
    <rPh sb="13" eb="14">
      <t>タッ</t>
    </rPh>
    <rPh sb="31" eb="35">
      <t>ゼイガクゲンショウ</t>
    </rPh>
    <phoneticPr fontId="2"/>
  </si>
  <si>
    <t>介護医療保険には、新旧の区分がありません。金額の大きいものから限度額まで入力してください。</t>
    <rPh sb="0" eb="4">
      <t>カイゴイリョウ</t>
    </rPh>
    <rPh sb="4" eb="6">
      <t>ホケン</t>
    </rPh>
    <rPh sb="9" eb="11">
      <t>シンキュウ</t>
    </rPh>
    <rPh sb="12" eb="14">
      <t>クブン</t>
    </rPh>
    <rPh sb="21" eb="23">
      <t>キンガク</t>
    </rPh>
    <rPh sb="24" eb="25">
      <t>オオ</t>
    </rPh>
    <rPh sb="31" eb="34">
      <t>ゲンドガク</t>
    </rPh>
    <rPh sb="36" eb="38">
      <t>ニュウリョク</t>
    </rPh>
    <phoneticPr fontId="2"/>
  </si>
  <si>
    <t>介護医療</t>
    <rPh sb="0" eb="2">
      <t>カイゴ</t>
    </rPh>
    <rPh sb="2" eb="4">
      <t>イリョウ</t>
    </rPh>
    <phoneticPr fontId="2"/>
  </si>
  <si>
    <t>上と同じ</t>
    <rPh sb="2" eb="3">
      <t>オナ</t>
    </rPh>
    <phoneticPr fontId="2"/>
  </si>
  <si>
    <t>２つ上と同じ</t>
    <rPh sb="2" eb="3">
      <t>ウエ</t>
    </rPh>
    <rPh sb="4" eb="5">
      <t>オナ</t>
    </rPh>
    <phoneticPr fontId="2"/>
  </si>
  <si>
    <t>１つ・２つ</t>
    <phoneticPr fontId="2"/>
  </si>
  <si>
    <t>・まずは証明書を一般の生命保険、介護医療、個人年金、地震保険、損害保険　等に分けてみましょう。（地震保険・損害保険・国民年金等は別のシートで入力します。）</t>
    <phoneticPr fontId="2"/>
  </si>
  <si>
    <t>金額（円）</t>
    <rPh sb="0" eb="2">
      <t>キンガク</t>
    </rPh>
    <rPh sb="3" eb="4">
      <t>エン</t>
    </rPh>
    <phoneticPr fontId="2"/>
  </si>
  <si>
    <t>保険料の</t>
    <rPh sb="0" eb="3">
      <t>ホケンリョウ</t>
    </rPh>
    <phoneticPr fontId="2"/>
  </si>
  <si>
    <t>●生命保険料控除の限度を超えました。　どの種類も　これ以上入力しても控除額は増えません。</t>
    <rPh sb="1" eb="3">
      <t>セイメイ</t>
    </rPh>
    <rPh sb="3" eb="6">
      <t>ホケンリョウ</t>
    </rPh>
    <rPh sb="6" eb="8">
      <t>コウジョ</t>
    </rPh>
    <rPh sb="9" eb="11">
      <t>ゲンド</t>
    </rPh>
    <rPh sb="12" eb="13">
      <t>コ</t>
    </rPh>
    <rPh sb="21" eb="23">
      <t>シュルイ</t>
    </rPh>
    <rPh sb="27" eb="29">
      <t>イジョウ</t>
    </rPh>
    <rPh sb="29" eb="31">
      <t>ニュウリョク</t>
    </rPh>
    <rPh sb="34" eb="36">
      <t>コウジョ</t>
    </rPh>
    <rPh sb="36" eb="37">
      <t>ガク</t>
    </rPh>
    <rPh sb="38" eb="39">
      <t>フ</t>
    </rPh>
    <phoneticPr fontId="2"/>
  </si>
  <si>
    <t>個人年金</t>
    <phoneticPr fontId="2"/>
  </si>
  <si>
    <t>入力年金１</t>
    <rPh sb="0" eb="2">
      <t>ニュウリョク</t>
    </rPh>
    <rPh sb="2" eb="4">
      <t>ネンキン</t>
    </rPh>
    <phoneticPr fontId="2"/>
  </si>
  <si>
    <t>一般の.
生命保険</t>
    <rPh sb="0" eb="1">
      <t>イチ</t>
    </rPh>
    <rPh sb="1" eb="2">
      <t>ハン</t>
    </rPh>
    <rPh sb="5" eb="9">
      <t>セイメイホケン</t>
    </rPh>
    <phoneticPr fontId="2"/>
  </si>
  <si>
    <t>個人年金
保　　険</t>
    <rPh sb="0" eb="2">
      <t>コジン</t>
    </rPh>
    <rPh sb="2" eb="3">
      <t>ネン</t>
    </rPh>
    <rPh sb="3" eb="4">
      <t>キン</t>
    </rPh>
    <rPh sb="5" eb="6">
      <t>タモツ</t>
    </rPh>
    <rPh sb="8" eb="9">
      <t>ケン</t>
    </rPh>
    <phoneticPr fontId="2"/>
  </si>
  <si>
    <t>介護医療
保　　険</t>
    <rPh sb="0" eb="2">
      <t>カイゴ</t>
    </rPh>
    <rPh sb="2" eb="3">
      <t>イ</t>
    </rPh>
    <rPh sb="3" eb="4">
      <t>リョウ</t>
    </rPh>
    <rPh sb="5" eb="6">
      <t>タモツ</t>
    </rPh>
    <rPh sb="8" eb="9">
      <t>ケン</t>
    </rPh>
    <phoneticPr fontId="2"/>
  </si>
  <si>
    <t>保険種類</t>
    <rPh sb="0" eb="4">
      <t>ホケンシュルイ</t>
    </rPh>
    <phoneticPr fontId="2"/>
  </si>
  <si>
    <t>新旧区分</t>
    <rPh sb="0" eb="4">
      <t>シンキュウクブン</t>
    </rPh>
    <phoneticPr fontId="2"/>
  </si>
  <si>
    <t>　　★・・・リストが表示されます。リストに該当項目が表示されない場合は、キーボードから入力も可能です。　　</t>
    <rPh sb="10" eb="12">
      <t>ヒョウジ</t>
    </rPh>
    <rPh sb="21" eb="25">
      <t>ガイトウコウモク</t>
    </rPh>
    <rPh sb="26" eb="28">
      <t>ヒョウジ</t>
    </rPh>
    <rPh sb="32" eb="34">
      <t>バアイ</t>
    </rPh>
    <rPh sb="43" eb="45">
      <t>ニュウリョク</t>
    </rPh>
    <rPh sb="46" eb="48">
      <t>カノウ</t>
    </rPh>
    <phoneticPr fontId="2"/>
  </si>
  <si>
    <t>一般/介護医療</t>
    <rPh sb="0" eb="2">
      <t>イッパン</t>
    </rPh>
    <rPh sb="3" eb="5">
      <t>カイゴ</t>
    </rPh>
    <rPh sb="5" eb="7">
      <t>イリョウ</t>
    </rPh>
    <phoneticPr fontId="2"/>
  </si>
  <si>
    <t>一般の生命保険</t>
    <phoneticPr fontId="2"/>
  </si>
  <si>
    <t>個人年金保険</t>
    <phoneticPr fontId="2"/>
  </si>
  <si>
    <t>新旧区分</t>
    <phoneticPr fontId="2"/>
  </si>
  <si>
    <t>新旧区分2</t>
    <phoneticPr fontId="2"/>
  </si>
  <si>
    <t>期間(年)</t>
    <rPh sb="0" eb="2">
      <t>キカン</t>
    </rPh>
    <rPh sb="3" eb="4">
      <t>ネン</t>
    </rPh>
    <phoneticPr fontId="2"/>
  </si>
  <si>
    <t>年金支払</t>
    <phoneticPr fontId="2"/>
  </si>
  <si>
    <t>開始日</t>
    <phoneticPr fontId="2"/>
  </si>
  <si>
    <t>仮データ</t>
    <rPh sb="0" eb="1">
      <t>カリ</t>
    </rPh>
    <phoneticPr fontId="2"/>
  </si>
  <si>
    <t>本データ</t>
    <rPh sb="0" eb="1">
      <t>ホン</t>
    </rPh>
    <phoneticPr fontId="2"/>
  </si>
  <si>
    <t>保険料あと</t>
    <rPh sb="0" eb="3">
      <t>ホケンリョウ</t>
    </rPh>
    <phoneticPr fontId="2"/>
  </si>
  <si>
    <t>↓　保険種別ごとの限度額の情報　</t>
    <rPh sb="2" eb="6">
      <t>ホケンシュベツ</t>
    </rPh>
    <rPh sb="9" eb="12">
      <t>ゲンドガク</t>
    </rPh>
    <rPh sb="13" eb="15">
      <t>ジョウホウ</t>
    </rPh>
    <phoneticPr fontId="2"/>
  </si>
  <si>
    <t>本人</t>
    <phoneticPr fontId="2"/>
  </si>
  <si>
    <t>利用者との</t>
    <rPh sb="0" eb="3">
      <t>リヨウシャ</t>
    </rPh>
    <phoneticPr fontId="2"/>
  </si>
  <si>
    <t>期間(年・終身)</t>
    <rPh sb="3" eb="4">
      <t>ネン</t>
    </rPh>
    <rPh sb="5" eb="7">
      <t>シュウシン</t>
    </rPh>
    <phoneticPr fontId="2"/>
  </si>
  <si>
    <t>(年・終身)</t>
    <rPh sb="1" eb="2">
      <t>ネン</t>
    </rPh>
    <rPh sb="3" eb="5">
      <t>シュウシン</t>
    </rPh>
    <phoneticPr fontId="2"/>
  </si>
  <si>
    <t>保険期間</t>
    <rPh sb="0" eb="2">
      <t>ホケン</t>
    </rPh>
    <phoneticPr fontId="2"/>
  </si>
  <si>
    <t>保険会社等の名称</t>
    <rPh sb="0" eb="2">
      <t>ホケン</t>
    </rPh>
    <rPh sb="2" eb="5">
      <t>ガイシャナド</t>
    </rPh>
    <rPh sb="6" eb="8">
      <t>メイショウ</t>
    </rPh>
    <phoneticPr fontId="2"/>
  </si>
  <si>
    <t>会社名・種類の文字数</t>
    <rPh sb="0" eb="3">
      <t>カイシャメイ</t>
    </rPh>
    <rPh sb="4" eb="6">
      <t>シュルイ</t>
    </rPh>
    <rPh sb="7" eb="9">
      <t>モジ</t>
    </rPh>
    <rPh sb="9" eb="10">
      <t>スウ</t>
    </rPh>
    <phoneticPr fontId="2"/>
  </si>
  <si>
    <t>会社名</t>
    <rPh sb="0" eb="3">
      <t>カイシャメイ</t>
    </rPh>
    <phoneticPr fontId="2"/>
  </si>
  <si>
    <t>文字超</t>
    <rPh sb="0" eb="2">
      <t>モジ</t>
    </rPh>
    <rPh sb="2" eb="3">
      <t>チョウ</t>
    </rPh>
    <phoneticPr fontId="2"/>
  </si>
  <si>
    <t>「保険会社等の名称」欄の文字数が多い場合、次の文字数超であれば２段で</t>
    <rPh sb="1" eb="3">
      <t>ホケン</t>
    </rPh>
    <rPh sb="3" eb="6">
      <t>ガイシャナド</t>
    </rPh>
    <rPh sb="7" eb="9">
      <t>メイショウ</t>
    </rPh>
    <rPh sb="10" eb="11">
      <t>ラン</t>
    </rPh>
    <rPh sb="12" eb="15">
      <t>モジスウ</t>
    </rPh>
    <rPh sb="16" eb="17">
      <t>オオ</t>
    </rPh>
    <rPh sb="18" eb="20">
      <t>バアイ</t>
    </rPh>
    <rPh sb="21" eb="22">
      <t>ツギ</t>
    </rPh>
    <rPh sb="23" eb="26">
      <t>モジスウ</t>
    </rPh>
    <rPh sb="26" eb="27">
      <t>チョウ</t>
    </rPh>
    <rPh sb="32" eb="33">
      <t>ダン</t>
    </rPh>
    <phoneticPr fontId="2"/>
  </si>
  <si>
    <t>「保険等の種類」欄の文字数が多い場合、次の文字数超であれば２段で</t>
    <rPh sb="1" eb="4">
      <t>ホケントウ</t>
    </rPh>
    <rPh sb="5" eb="7">
      <t>シュルイ</t>
    </rPh>
    <rPh sb="8" eb="9">
      <t>ラン</t>
    </rPh>
    <rPh sb="10" eb="13">
      <t>モジスウ</t>
    </rPh>
    <rPh sb="14" eb="15">
      <t>オオ</t>
    </rPh>
    <rPh sb="16" eb="18">
      <t>バアイ</t>
    </rPh>
    <rPh sb="19" eb="20">
      <t>ツギ</t>
    </rPh>
    <rPh sb="21" eb="24">
      <t>モジスウ</t>
    </rPh>
    <rPh sb="24" eb="25">
      <t>チョウ</t>
    </rPh>
    <rPh sb="30" eb="31">
      <t>ダン</t>
    </rPh>
    <phoneticPr fontId="2"/>
  </si>
  <si>
    <t>利用者氏名</t>
    <rPh sb="0" eb="3">
      <t>リヨウシャ</t>
    </rPh>
    <rPh sb="3" eb="5">
      <t>シメイ</t>
    </rPh>
    <phoneticPr fontId="2"/>
  </si>
  <si>
    <t>になっている者の氏名</t>
    <rPh sb="8" eb="9">
      <t>シ</t>
    </rPh>
    <rPh sb="9" eb="10">
      <t>ナ</t>
    </rPh>
    <phoneticPr fontId="2"/>
  </si>
  <si>
    <t>保険料を負担すること</t>
    <rPh sb="0" eb="3">
      <t>ホケンリョウ</t>
    </rPh>
    <rPh sb="4" eb="6">
      <t>フタン</t>
    </rPh>
    <phoneticPr fontId="2"/>
  </si>
  <si>
    <t>年末調整の日付</t>
    <rPh sb="0" eb="2">
      <t>ネンマツ</t>
    </rPh>
    <rPh sb="2" eb="4">
      <t>チョウセイ</t>
    </rPh>
    <rPh sb="5" eb="7">
      <t>ヒヅケ</t>
    </rPh>
    <phoneticPr fontId="2"/>
  </si>
  <si>
    <t>氏名リスト（旧姓利用なら本名へ</t>
    <rPh sb="0" eb="2">
      <t>シメイ</t>
    </rPh>
    <rPh sb="6" eb="8">
      <t>キュウセイ</t>
    </rPh>
    <rPh sb="8" eb="10">
      <t>リヨウ</t>
    </rPh>
    <rPh sb="12" eb="14">
      <t>ホンミョウ</t>
    </rPh>
    <phoneticPr fontId="2"/>
  </si>
  <si>
    <t>　（離婚などで）本名が秘密なら旧姓を入力しておく）</t>
    <rPh sb="2" eb="4">
      <t>リコン</t>
    </rPh>
    <phoneticPr fontId="2"/>
  </si>
  <si>
    <t>A1</t>
    <phoneticPr fontId="2"/>
  </si>
  <si>
    <t>A2</t>
    <phoneticPr fontId="2"/>
  </si>
  <si>
    <t>B１</t>
    <phoneticPr fontId="2"/>
  </si>
  <si>
    <t>あああ２</t>
    <phoneticPr fontId="2"/>
  </si>
  <si>
    <t>１１月の提出の段階で、現勤務先の給与収入を入力</t>
    <phoneticPr fontId="2"/>
  </si>
  <si>
    <t>B２</t>
    <phoneticPr fontId="2"/>
  </si>
  <si>
    <t>配偶者・扶養親族のマイナンバーを入力</t>
    <phoneticPr fontId="2"/>
  </si>
  <si>
    <t>C１</t>
    <phoneticPr fontId="2"/>
  </si>
  <si>
    <t>させない場合、マイナンバー欄に↓を表示</t>
    <rPh sb="4" eb="6">
      <t>バアイ</t>
    </rPh>
    <rPh sb="13" eb="14">
      <t>ラン</t>
    </rPh>
    <rPh sb="17" eb="19">
      <t>ヒョウジ</t>
    </rPh>
    <phoneticPr fontId="2"/>
  </si>
  <si>
    <t>C２</t>
    <phoneticPr fontId="2"/>
  </si>
  <si>
    <t>D１</t>
    <phoneticPr fontId="2"/>
  </si>
  <si>
    <t>保険料控除申告書の「給与支払者の確認欄」に</t>
    <rPh sb="0" eb="3">
      <t>ホケンリョウ</t>
    </rPh>
    <rPh sb="3" eb="5">
      <t>コウジョ</t>
    </rPh>
    <rPh sb="5" eb="8">
      <t>シンコクショ</t>
    </rPh>
    <rPh sb="10" eb="12">
      <t>キュウヨ</t>
    </rPh>
    <rPh sb="12" eb="14">
      <t>シハライ</t>
    </rPh>
    <rPh sb="14" eb="15">
      <t>シャ</t>
    </rPh>
    <rPh sb="16" eb="18">
      <t>カクニン</t>
    </rPh>
    <rPh sb="18" eb="19">
      <t>ラン</t>
    </rPh>
    <phoneticPr fontId="2"/>
  </si>
  <si>
    <t>証明書の整理番号を印字する。</t>
    <phoneticPr fontId="2"/>
  </si>
  <si>
    <t>D2</t>
    <phoneticPr fontId="2"/>
  </si>
  <si>
    <t>　印字する場合は　右側の氏名リストに入力が必要です。→</t>
    <rPh sb="1" eb="3">
      <t>インジ</t>
    </rPh>
    <rPh sb="5" eb="7">
      <t>バアイ</t>
    </rPh>
    <rPh sb="9" eb="11">
      <t>ミギガワ</t>
    </rPh>
    <rPh sb="12" eb="14">
      <t>シメイ</t>
    </rPh>
    <rPh sb="18" eb="20">
      <t>ニュウリョク</t>
    </rPh>
    <rPh sb="21" eb="23">
      <t>ヒツヨウ</t>
    </rPh>
    <phoneticPr fontId="2"/>
  </si>
  <si>
    <t>整理番号を印字する/印字しない</t>
    <rPh sb="0" eb="4">
      <t>セイリバンゴウ</t>
    </rPh>
    <rPh sb="5" eb="7">
      <t>インジ</t>
    </rPh>
    <rPh sb="10" eb="12">
      <t>インジ</t>
    </rPh>
    <phoneticPr fontId="2"/>
  </si>
  <si>
    <t>氏名リストを入力して、</t>
    <phoneticPr fontId="2"/>
  </si>
  <si>
    <t>子</t>
    <rPh sb="0" eb="1">
      <t>コ</t>
    </rPh>
    <phoneticPr fontId="2"/>
  </si>
  <si>
    <t>本人</t>
  </si>
  <si>
    <t>母</t>
    <rPh sb="0" eb="1">
      <t>ハハ</t>
    </rPh>
    <phoneticPr fontId="2"/>
  </si>
  <si>
    <t>/個人年金</t>
    <rPh sb="1" eb="5">
      <t>コジンネンキン</t>
    </rPh>
    <phoneticPr fontId="2"/>
  </si>
  <si>
    <t>父</t>
    <rPh sb="0" eb="1">
      <t>チチ</t>
    </rPh>
    <phoneticPr fontId="2"/>
  </si>
  <si>
    <t>保険料計</t>
    <rPh sb="0" eb="3">
      <t>ホケンリョウ</t>
    </rPh>
    <rPh sb="3" eb="4">
      <t>ケイ</t>
    </rPh>
    <phoneticPr fontId="2"/>
  </si>
  <si>
    <t>１つ上と同じ</t>
    <rPh sb="2" eb="3">
      <t>ウエ</t>
    </rPh>
    <rPh sb="4" eb="5">
      <t>オナ</t>
    </rPh>
    <phoneticPr fontId="2"/>
  </si>
  <si>
    <t>氏名フリガナ</t>
    <rPh sb="0" eb="2">
      <t>シメイ</t>
    </rPh>
    <phoneticPr fontId="2"/>
  </si>
  <si>
    <t>住　　　　　所</t>
    <rPh sb="0" eb="1">
      <t>ジュウ</t>
    </rPh>
    <rPh sb="6" eb="7">
      <t>ショ</t>
    </rPh>
    <phoneticPr fontId="2"/>
  </si>
  <si>
    <t>氏名　　★</t>
    <rPh sb="0" eb="2">
      <t>シメイ</t>
    </rPh>
    <phoneticPr fontId="2"/>
  </si>
  <si>
    <t>申告書の印刷は「③印刷（保険控除）」のシートで行います。</t>
    <phoneticPr fontId="2"/>
  </si>
  <si>
    <t>入力してください。　　申告書の印刷は「③印刷（保険控除）」のシートで行います。</t>
    <rPh sb="20" eb="22">
      <t>インサツ</t>
    </rPh>
    <rPh sb="23" eb="27">
      <t>ホケンコウジョ</t>
    </rPh>
    <phoneticPr fontId="2"/>
  </si>
  <si>
    <t>保険会社名等の情報は、「１つ上と同じ」「２つ上と同じ」と入力すると、同じ情報が申告書に反映します。</t>
    <rPh sb="14" eb="15">
      <t>ウエ</t>
    </rPh>
    <phoneticPr fontId="2"/>
  </si>
  <si>
    <t>ああああ１</t>
    <phoneticPr fontId="2"/>
  </si>
  <si>
    <t>１つの保険が２～３種類の保険種類を兼ねている場合、保険種類ごとに計２～３行を使用します。</t>
    <rPh sb="3" eb="5">
      <t>ホケン</t>
    </rPh>
    <rPh sb="9" eb="11">
      <t>シュルイ</t>
    </rPh>
    <rPh sb="12" eb="16">
      <t>ホケンシュルイ</t>
    </rPh>
    <rPh sb="17" eb="18">
      <t>カ</t>
    </rPh>
    <rPh sb="22" eb="24">
      <t>バアイ</t>
    </rPh>
    <rPh sb="25" eb="29">
      <t>ホケンシュルイ</t>
    </rPh>
    <rPh sb="32" eb="33">
      <t>ケイ</t>
    </rPh>
    <rPh sb="36" eb="37">
      <t>ギョウ</t>
    </rPh>
    <rPh sb="38" eb="40">
      <t>シヨウ</t>
    </rPh>
    <phoneticPr fontId="2"/>
  </si>
  <si>
    <t>こちらにはA小規模企業共済控除・B地震保険料控除・C社会保険料控除　に該当する保険等について</t>
    <rPh sb="22" eb="24">
      <t>コウジョ</t>
    </rPh>
    <rPh sb="29" eb="31">
      <t>ジシン</t>
    </rPh>
    <rPh sb="31" eb="33">
      <t>コウジョ</t>
    </rPh>
    <rPh sb="35" eb="37">
      <t>ガイトウ</t>
    </rPh>
    <rPh sb="38" eb="40">
      <t>シャカイ</t>
    </rPh>
    <rPh sb="41" eb="42">
      <t>トウ</t>
    </rPh>
    <rPh sb="42" eb="44">
      <t>ガイトウ</t>
    </rPh>
    <phoneticPr fontId="2"/>
  </si>
  <si>
    <t>社会保険料控除</t>
    <rPh sb="0" eb="4">
      <t>シャカイホケン</t>
    </rPh>
    <rPh sb="4" eb="5">
      <t>リョウ</t>
    </rPh>
    <rPh sb="5" eb="7">
      <t>コウジョ</t>
    </rPh>
    <phoneticPr fontId="2"/>
  </si>
  <si>
    <t>旧控除額あと</t>
    <rPh sb="0" eb="1">
      <t>キュウ</t>
    </rPh>
    <rPh sb="1" eb="4">
      <t>コウジョガク</t>
    </rPh>
    <phoneticPr fontId="2"/>
  </si>
  <si>
    <t>新保険料あと</t>
    <rPh sb="0" eb="1">
      <t>シン</t>
    </rPh>
    <rPh sb="1" eb="4">
      <t>ホケンリョウ</t>
    </rPh>
    <phoneticPr fontId="2"/>
  </si>
  <si>
    <t>入力する保険料には保険種類ごとに限度額があります。限度額を超えたらそれ以上入力しても税金減の効果はありません。（限度額内に収める必要はありません）</t>
    <rPh sb="0" eb="2">
      <t>ニュウリョク</t>
    </rPh>
    <rPh sb="4" eb="7">
      <t>ホケンリョウ</t>
    </rPh>
    <rPh sb="9" eb="13">
      <t>ホケンシュルイ</t>
    </rPh>
    <rPh sb="16" eb="19">
      <t>ゲンドガク</t>
    </rPh>
    <rPh sb="25" eb="28">
      <t>ゲンドガク</t>
    </rPh>
    <rPh sb="29" eb="30">
      <t>コ</t>
    </rPh>
    <rPh sb="35" eb="37">
      <t>イジョウ</t>
    </rPh>
    <rPh sb="37" eb="39">
      <t>ニュウリョク</t>
    </rPh>
    <rPh sb="42" eb="44">
      <t>ゼイキン</t>
    </rPh>
    <rPh sb="44" eb="45">
      <t>ゲン</t>
    </rPh>
    <rPh sb="46" eb="48">
      <t>コウカ</t>
    </rPh>
    <rPh sb="56" eb="59">
      <t>ゲンドガク</t>
    </rPh>
    <rPh sb="59" eb="60">
      <t>ナイ</t>
    </rPh>
    <rPh sb="61" eb="62">
      <t>オサ</t>
    </rPh>
    <rPh sb="64" eb="66">
      <t>ヒツヨウ</t>
    </rPh>
    <phoneticPr fontId="2"/>
  </si>
  <si>
    <t>旧制度の証明書が合計で６万円以上あれば旧制度を先に入力します。そうでなければ新旧関係なく入力します。</t>
    <rPh sb="0" eb="1">
      <t>キュウ</t>
    </rPh>
    <rPh sb="1" eb="3">
      <t>セイド</t>
    </rPh>
    <rPh sb="4" eb="7">
      <t>ショウメイショ</t>
    </rPh>
    <rPh sb="8" eb="10">
      <t>ゴウケイ</t>
    </rPh>
    <rPh sb="12" eb="14">
      <t>マンエン</t>
    </rPh>
    <rPh sb="14" eb="16">
      <t>イジョウ</t>
    </rPh>
    <rPh sb="19" eb="22">
      <t>キュウセイド</t>
    </rPh>
    <rPh sb="23" eb="24">
      <t>サキ</t>
    </rPh>
    <rPh sb="25" eb="27">
      <t>ニュウリョク</t>
    </rPh>
    <rPh sb="38" eb="42">
      <t>シンキュウカンケイ</t>
    </rPh>
    <rPh sb="44" eb="46">
      <t>ニュウリョク</t>
    </rPh>
    <phoneticPr fontId="2"/>
  </si>
  <si>
    <t>年金の</t>
    <rPh sb="0" eb="2">
      <t>ネンキン</t>
    </rPh>
    <phoneticPr fontId="2"/>
  </si>
  <si>
    <t>受取人</t>
    <rPh sb="0" eb="2">
      <t>ウケトリ</t>
    </rPh>
    <rPh sb="2" eb="3">
      <t>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</si>
</sst>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
    <numFmt numFmtId="177" formatCode="[DBNum3]0"/>
    <numFmt numFmtId="178" formatCode="#"/>
    <numFmt numFmtId="179" formatCode="[$-411]ge\.m\.d;@"/>
    <numFmt numFmtId="180" formatCode="0.00_);[Red]\(0.00\)"/>
    <numFmt numFmtId="181" formatCode="#,##0_ "/>
  </numFmts>
  <fonts count="57">
    <font>
      <sz val="11"/>
      <color theme="1"/>
      <name val="ＭＳ Ｐ明朝"/>
      <family val="2"/>
      <charset val="128"/>
    </font>
    <font>
      <sz val="11"/>
      <color theme="1"/>
      <name val="ＭＳ Ｐ明朝"/>
      <family val="2"/>
      <charset val="128"/>
    </font>
    <font>
      <sz val="6"/>
      <name val="ＭＳ Ｐ明朝"/>
      <family val="2"/>
      <charset val="128"/>
    </font>
    <font>
      <sz val="11"/>
      <color theme="1"/>
      <name val="HGｺﾞｼｯｸE"/>
      <family val="3"/>
      <charset val="128"/>
    </font>
    <font>
      <sz val="11"/>
      <color theme="1"/>
      <name val="HG教科書体"/>
      <family val="1"/>
      <charset val="128"/>
    </font>
    <font>
      <sz val="9"/>
      <color theme="1"/>
      <name val="ＭＳ Ｐ明朝"/>
      <family val="2"/>
      <charset val="128"/>
    </font>
    <font>
      <sz val="8"/>
      <color theme="1"/>
      <name val="ＭＳ Ｐ明朝"/>
      <family val="1"/>
      <charset val="128"/>
    </font>
    <font>
      <sz val="9"/>
      <color theme="1"/>
      <name val="HG教科書体"/>
      <family val="1"/>
      <charset val="128"/>
    </font>
    <font>
      <sz val="8"/>
      <color theme="1"/>
      <name val="ＭＳ Ｐ明朝"/>
      <family val="2"/>
      <charset val="128"/>
    </font>
    <font>
      <u/>
      <sz val="11"/>
      <color theme="1"/>
      <name val="ＭＳ Ｐ明朝"/>
      <family val="2"/>
      <charset val="128"/>
    </font>
    <font>
      <sz val="11"/>
      <color theme="1"/>
      <name val="HG創英角ｺﾞｼｯｸUB"/>
      <family val="3"/>
      <charset val="128"/>
    </font>
    <font>
      <sz val="14"/>
      <color theme="1"/>
      <name val="ＭＳ Ｐ明朝"/>
      <family val="2"/>
      <charset val="128"/>
    </font>
    <font>
      <sz val="11"/>
      <color theme="1"/>
      <name val="ＭＳ Ｐ明朝"/>
      <family val="1"/>
      <charset val="128"/>
    </font>
    <font>
      <sz val="11"/>
      <color rgb="FFFF0000"/>
      <name val="ＭＳ Ｐ明朝"/>
      <family val="1"/>
      <charset val="128"/>
    </font>
    <font>
      <sz val="10"/>
      <color theme="1"/>
      <name val="ＭＳ Ｐ明朝"/>
      <family val="2"/>
      <charset val="128"/>
    </font>
    <font>
      <sz val="12"/>
      <color theme="1"/>
      <name val="ＭＳ Ｐ明朝"/>
      <family val="2"/>
      <charset val="128"/>
    </font>
    <font>
      <sz val="11"/>
      <color theme="1"/>
      <name val="HGP教科書体"/>
      <family val="1"/>
      <charset val="128"/>
    </font>
    <font>
      <sz val="13"/>
      <color theme="1"/>
      <name val="ＭＳ Ｐ明朝"/>
      <family val="2"/>
      <charset val="128"/>
    </font>
    <font>
      <sz val="10"/>
      <color theme="1"/>
      <name val="HG教科書体"/>
      <family val="1"/>
      <charset val="128"/>
    </font>
    <font>
      <sz val="10"/>
      <color theme="1"/>
      <name val="ＭＳ Ｐ明朝"/>
      <family val="1"/>
      <charset val="128"/>
    </font>
    <font>
      <sz val="10"/>
      <color rgb="FFFF0000"/>
      <name val="ＭＳ Ｐ明朝"/>
      <family val="1"/>
      <charset val="128"/>
    </font>
    <font>
      <b/>
      <sz val="11"/>
      <color theme="1"/>
      <name val="ＭＳ Ｐ明朝"/>
      <family val="1"/>
      <charset val="128"/>
    </font>
    <font>
      <sz val="6"/>
      <color theme="1"/>
      <name val="ＭＳ Ｐ明朝"/>
      <family val="2"/>
      <charset val="128"/>
    </font>
    <font>
      <sz val="7"/>
      <color theme="1"/>
      <name val="ＭＳ Ｐ明朝"/>
      <family val="2"/>
      <charset val="128"/>
    </font>
    <font>
      <sz val="8"/>
      <color theme="1"/>
      <name val="HGｺﾞｼｯｸE"/>
      <family val="3"/>
      <charset val="128"/>
    </font>
    <font>
      <sz val="9"/>
      <color theme="1"/>
      <name val="HGｺﾞｼｯｸE"/>
      <family val="3"/>
      <charset val="128"/>
    </font>
    <font>
      <sz val="10"/>
      <color theme="1"/>
      <name val="HGｺﾞｼｯｸE"/>
      <family val="3"/>
      <charset val="128"/>
    </font>
    <font>
      <sz val="7"/>
      <color theme="1"/>
      <name val="HGｺﾞｼｯｸE"/>
      <family val="3"/>
      <charset val="128"/>
    </font>
    <font>
      <sz val="9"/>
      <color theme="1"/>
      <name val="HGPｺﾞｼｯｸE"/>
      <family val="3"/>
      <charset val="128"/>
    </font>
    <font>
      <sz val="9"/>
      <color theme="1"/>
      <name val="HG丸ｺﾞｼｯｸM-PRO"/>
      <family val="3"/>
      <charset val="128"/>
    </font>
    <font>
      <sz val="11"/>
      <color theme="1"/>
      <name val="HG丸ｺﾞｼｯｸM-PRO"/>
      <family val="3"/>
      <charset val="128"/>
    </font>
    <font>
      <sz val="8"/>
      <color theme="1"/>
      <name val="HG丸ｺﾞｼｯｸM-PRO"/>
      <family val="3"/>
      <charset val="128"/>
    </font>
    <font>
      <sz val="9"/>
      <color theme="1"/>
      <name val="ＭＳ Ｐ明朝"/>
      <family val="1"/>
      <charset val="128"/>
    </font>
    <font>
      <sz val="9"/>
      <color indexed="81"/>
      <name val="MS P ゴシック"/>
      <family val="3"/>
      <charset val="128"/>
    </font>
    <font>
      <b/>
      <sz val="9"/>
      <color indexed="81"/>
      <name val="MS P ゴシック"/>
      <family val="3"/>
      <charset val="128"/>
    </font>
    <font>
      <b/>
      <sz val="10"/>
      <color indexed="81"/>
      <name val="MS P ゴシック"/>
      <family val="3"/>
      <charset val="128"/>
    </font>
    <font>
      <sz val="12"/>
      <color theme="1"/>
      <name val="HG創英角ｺﾞｼｯｸUB"/>
      <family val="3"/>
      <charset val="128"/>
    </font>
    <font>
      <sz val="11"/>
      <color theme="1"/>
      <name val="HGS創英角ﾎﾟｯﾌﾟ体"/>
      <family val="3"/>
      <charset val="128"/>
    </font>
    <font>
      <b/>
      <sz val="10"/>
      <color indexed="81"/>
      <name val="ＭＳ Ｐゴシック"/>
      <family val="3"/>
      <charset val="128"/>
    </font>
    <font>
      <sz val="10"/>
      <color theme="1"/>
      <name val="HG丸ｺﾞｼｯｸM-PRO"/>
      <family val="3"/>
      <charset val="128"/>
    </font>
    <font>
      <sz val="11"/>
      <color theme="1"/>
      <name val="HGS創英角ｺﾞｼｯｸUB"/>
      <family val="3"/>
      <charset val="128"/>
    </font>
    <font>
      <sz val="12"/>
      <color theme="1"/>
      <name val="ＭＳ Ｐ明朝"/>
      <family val="1"/>
      <charset val="128"/>
    </font>
    <font>
      <b/>
      <sz val="9"/>
      <color theme="1"/>
      <name val="ＭＳ Ｐ明朝"/>
      <family val="1"/>
      <charset val="128"/>
    </font>
    <font>
      <sz val="11"/>
      <color theme="9" tint="-0.499984740745262"/>
      <name val="ＭＳ Ｐ明朝"/>
      <family val="2"/>
      <charset val="128"/>
    </font>
    <font>
      <sz val="11"/>
      <color rgb="FFFF0000"/>
      <name val="HGS創英角ｺﾞｼｯｸUB"/>
      <family val="3"/>
      <charset val="128"/>
    </font>
    <font>
      <sz val="11"/>
      <color rgb="FFFF0000"/>
      <name val="HGS創英角ﾎﾟｯﾌﾟ体"/>
      <family val="3"/>
      <charset val="128"/>
    </font>
    <font>
      <sz val="14"/>
      <color theme="1"/>
      <name val="HGS創英角ｺﾞｼｯｸUB"/>
      <family val="3"/>
      <charset val="128"/>
    </font>
    <font>
      <sz val="6"/>
      <color theme="1"/>
      <name val="HGｺﾞｼｯｸE"/>
      <family val="3"/>
      <charset val="128"/>
    </font>
    <font>
      <sz val="14"/>
      <color theme="1"/>
      <name val="HGｺﾞｼｯｸE"/>
      <family val="3"/>
      <charset val="128"/>
    </font>
    <font>
      <sz val="16"/>
      <color theme="1"/>
      <name val="HGS創英角ｺﾞｼｯｸUB"/>
      <family val="3"/>
      <charset val="128"/>
    </font>
    <font>
      <sz val="12"/>
      <color indexed="81"/>
      <name val="HGPｺﾞｼｯｸE"/>
      <family val="3"/>
      <charset val="128"/>
    </font>
    <font>
      <sz val="14"/>
      <color theme="1"/>
      <name val="ＭＳ Ｐ明朝"/>
      <family val="1"/>
      <charset val="128"/>
    </font>
    <font>
      <b/>
      <sz val="12"/>
      <color indexed="81"/>
      <name val="MS P ゴシック"/>
      <family val="3"/>
      <charset val="128"/>
    </font>
    <font>
      <sz val="12"/>
      <color theme="1"/>
      <name val="HGS創英角ﾎﾟｯﾌﾟ体"/>
      <family val="3"/>
      <charset val="128"/>
    </font>
    <font>
      <sz val="8"/>
      <color theme="1"/>
      <name val="HGS創英角ｺﾞｼｯｸUB"/>
      <family val="3"/>
      <charset val="128"/>
    </font>
    <font>
      <sz val="12"/>
      <color theme="1"/>
      <name val="HGS創英角ｺﾞｼｯｸUB"/>
      <family val="3"/>
      <charset val="128"/>
    </font>
    <font>
      <sz val="12"/>
      <color theme="1"/>
      <name val="HGPｺﾞｼｯｸE"/>
      <family val="3"/>
      <charset val="128"/>
    </font>
  </fonts>
  <fills count="14">
    <fill>
      <patternFill patternType="none"/>
    </fill>
    <fill>
      <patternFill patternType="gray125"/>
    </fill>
    <fill>
      <patternFill patternType="solid">
        <fgColor theme="4"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1" tint="0.249977111117893"/>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diagonalUp="1">
      <left/>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diagonalUp="1">
      <left style="medium">
        <color indexed="64"/>
      </left>
      <right style="thin">
        <color indexed="64"/>
      </right>
      <top/>
      <bottom style="medium">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medium">
        <color indexed="64"/>
      </left>
      <right style="thin">
        <color indexed="64"/>
      </right>
      <top/>
      <bottom/>
      <diagonal/>
    </border>
    <border>
      <left style="thin">
        <color indexed="64"/>
      </left>
      <right/>
      <top style="medium">
        <color indexed="64"/>
      </top>
      <bottom/>
      <diagonal/>
    </border>
    <border>
      <left style="double">
        <color indexed="64"/>
      </left>
      <right style="thin">
        <color indexed="64"/>
      </right>
      <top style="medium">
        <color indexed="64"/>
      </top>
      <bottom/>
      <diagonal/>
    </border>
    <border>
      <left style="double">
        <color indexed="64"/>
      </left>
      <right style="thin">
        <color indexed="64"/>
      </right>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diagonalUp="1">
      <left style="double">
        <color indexed="64"/>
      </left>
      <right style="thin">
        <color indexed="64"/>
      </right>
      <top/>
      <bottom style="medium">
        <color indexed="64"/>
      </bottom>
      <diagonal style="thin">
        <color indexed="64"/>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diagonalUp="1">
      <left style="thin">
        <color indexed="64"/>
      </left>
      <right style="thin">
        <color indexed="64"/>
      </right>
      <top/>
      <bottom/>
      <diagonal style="thin">
        <color indexed="64"/>
      </diagonal>
    </border>
    <border>
      <left style="medium">
        <color indexed="64"/>
      </left>
      <right style="thin">
        <color indexed="64"/>
      </right>
      <top style="medium">
        <color indexed="64"/>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635">
    <xf numFmtId="0" fontId="0" fillId="0" borderId="0" xfId="0">
      <alignment vertical="center"/>
    </xf>
    <xf numFmtId="0" fontId="0" fillId="0" borderId="0" xfId="0" applyAlignment="1">
      <alignment horizontal="left" vertical="center"/>
    </xf>
    <xf numFmtId="0" fontId="0" fillId="0" borderId="0" xfId="0" applyAlignment="1">
      <alignment horizontal="center" vertical="center"/>
    </xf>
    <xf numFmtId="0" fontId="0" fillId="0" borderId="1" xfId="0" applyBorder="1">
      <alignment vertical="center"/>
    </xf>
    <xf numFmtId="0" fontId="0" fillId="0" borderId="0" xfId="0" applyAlignment="1">
      <alignment vertical="center" shrinkToFit="1"/>
    </xf>
    <xf numFmtId="0" fontId="0" fillId="0" borderId="1" xfId="0" applyBorder="1" applyAlignment="1">
      <alignment horizontal="center" vertical="center"/>
    </xf>
    <xf numFmtId="38" fontId="0" fillId="0" borderId="1" xfId="1" applyFont="1" applyBorder="1">
      <alignment vertical="center"/>
    </xf>
    <xf numFmtId="0" fontId="0" fillId="0" borderId="0" xfId="0" applyAlignment="1">
      <alignment horizontal="right" vertical="center"/>
    </xf>
    <xf numFmtId="38" fontId="0" fillId="0" borderId="1" xfId="0" applyNumberFormat="1" applyBorder="1">
      <alignment vertical="center"/>
    </xf>
    <xf numFmtId="38" fontId="0" fillId="0" borderId="1" xfId="1" applyFont="1" applyBorder="1" applyAlignment="1">
      <alignment vertical="center" shrinkToFit="1"/>
    </xf>
    <xf numFmtId="38" fontId="0" fillId="0" borderId="3" xfId="1" applyFont="1" applyBorder="1" applyAlignment="1">
      <alignment horizontal="center" vertical="center" shrinkToFit="1"/>
    </xf>
    <xf numFmtId="0" fontId="0" fillId="0" borderId="0" xfId="0" applyAlignment="1">
      <alignment horizontal="left" vertical="center" shrinkToFit="1"/>
    </xf>
    <xf numFmtId="38" fontId="0" fillId="0" borderId="2" xfId="1" applyFont="1" applyBorder="1" applyAlignment="1">
      <alignment horizontal="center" vertical="center" shrinkToFit="1"/>
    </xf>
    <xf numFmtId="38" fontId="0" fillId="0" borderId="1" xfId="1" applyFont="1" applyBorder="1" applyAlignment="1">
      <alignment horizontal="center" vertical="center"/>
    </xf>
    <xf numFmtId="0" fontId="0" fillId="0" borderId="5" xfId="0" applyBorder="1">
      <alignment vertical="center"/>
    </xf>
    <xf numFmtId="0" fontId="0" fillId="0" borderId="7" xfId="0" applyBorder="1">
      <alignment vertical="center"/>
    </xf>
    <xf numFmtId="38" fontId="0" fillId="0" borderId="12" xfId="1" applyFont="1" applyBorder="1" applyAlignment="1">
      <alignment horizontal="center" vertical="center"/>
    </xf>
    <xf numFmtId="38" fontId="0" fillId="0" borderId="4" xfId="1" applyFont="1" applyBorder="1" applyAlignment="1">
      <alignment horizontal="center" vertical="center"/>
    </xf>
    <xf numFmtId="0" fontId="0" fillId="0" borderId="7" xfId="0" applyBorder="1" applyAlignment="1">
      <alignment horizontal="center" vertical="center" shrinkToFit="1"/>
    </xf>
    <xf numFmtId="38" fontId="0" fillId="0" borderId="0" xfId="0" applyNumberFormat="1">
      <alignment vertical="center"/>
    </xf>
    <xf numFmtId="0" fontId="0" fillId="0" borderId="9" xfId="0" applyBorder="1">
      <alignment vertical="center"/>
    </xf>
    <xf numFmtId="0" fontId="6" fillId="0" borderId="0" xfId="0" applyFont="1" applyAlignment="1">
      <alignment horizontal="center" vertical="center"/>
    </xf>
    <xf numFmtId="0" fontId="7" fillId="0" borderId="0" xfId="0" applyFont="1" applyAlignment="1">
      <alignment vertical="center" shrinkToFit="1"/>
    </xf>
    <xf numFmtId="0" fontId="0" fillId="0" borderId="1" xfId="0" applyBorder="1" applyAlignment="1">
      <alignment horizontal="center" vertical="center" shrinkToFit="1"/>
    </xf>
    <xf numFmtId="0" fontId="0" fillId="0" borderId="10" xfId="0" applyBorder="1" applyAlignment="1">
      <alignment horizontal="center" vertical="center" shrinkToFit="1"/>
    </xf>
    <xf numFmtId="0" fontId="8" fillId="0" borderId="0" xfId="0" applyFont="1" applyAlignment="1">
      <alignment horizontal="center" vertical="center"/>
    </xf>
    <xf numFmtId="0" fontId="8" fillId="0" borderId="0" xfId="0" applyFont="1" applyAlignment="1">
      <alignment horizontal="center" vertical="center" shrinkToFit="1"/>
    </xf>
    <xf numFmtId="38" fontId="9" fillId="0" borderId="0" xfId="0" applyNumberFormat="1" applyFont="1">
      <alignment vertical="center"/>
    </xf>
    <xf numFmtId="0" fontId="0" fillId="0" borderId="5" xfId="0" applyBorder="1" applyAlignment="1">
      <alignment horizontal="center" vertical="center" shrinkToFit="1"/>
    </xf>
    <xf numFmtId="0" fontId="0" fillId="0" borderId="9" xfId="0" applyBorder="1" applyAlignment="1">
      <alignment horizontal="center" vertical="center" shrinkToFit="1"/>
    </xf>
    <xf numFmtId="178" fontId="0" fillId="0" borderId="0" xfId="0" applyNumberFormat="1">
      <alignment vertical="center"/>
    </xf>
    <xf numFmtId="0" fontId="8" fillId="0" borderId="0" xfId="0" applyFont="1">
      <alignment vertical="center"/>
    </xf>
    <xf numFmtId="176" fontId="7" fillId="0" borderId="0" xfId="0" applyNumberFormat="1" applyFont="1" applyAlignment="1">
      <alignment shrinkToFit="1"/>
    </xf>
    <xf numFmtId="0" fontId="8" fillId="0" borderId="0" xfId="0" applyFont="1" applyAlignment="1">
      <alignment horizontal="right" vertical="center"/>
    </xf>
    <xf numFmtId="0" fontId="0" fillId="0" borderId="1" xfId="0" applyBorder="1" applyAlignment="1">
      <alignment vertical="center" shrinkToFit="1"/>
    </xf>
    <xf numFmtId="38" fontId="0" fillId="0" borderId="16" xfId="0" applyNumberFormat="1" applyBorder="1" applyAlignment="1">
      <alignment vertical="center" shrinkToFit="1"/>
    </xf>
    <xf numFmtId="0" fontId="0" fillId="0" borderId="3" xfId="0" applyBorder="1" applyAlignment="1">
      <alignment horizontal="center" vertical="center"/>
    </xf>
    <xf numFmtId="0" fontId="0" fillId="0" borderId="0" xfId="0" applyAlignment="1">
      <alignment horizontal="center" vertical="center" shrinkToFit="1"/>
    </xf>
    <xf numFmtId="0" fontId="0" fillId="0" borderId="12" xfId="0" applyBorder="1">
      <alignment vertical="center"/>
    </xf>
    <xf numFmtId="0" fontId="0" fillId="0" borderId="4" xfId="0" applyBorder="1">
      <alignment vertical="center"/>
    </xf>
    <xf numFmtId="0" fontId="0" fillId="0" borderId="13" xfId="0" applyBorder="1">
      <alignment vertical="center"/>
    </xf>
    <xf numFmtId="0" fontId="0" fillId="0" borderId="14" xfId="0" applyBorder="1">
      <alignment vertical="center"/>
    </xf>
    <xf numFmtId="0" fontId="0" fillId="0" borderId="8" xfId="0" applyBorder="1">
      <alignment vertical="center"/>
    </xf>
    <xf numFmtId="0" fontId="0" fillId="0" borderId="6" xfId="0" applyBorder="1">
      <alignment vertical="center"/>
    </xf>
    <xf numFmtId="0" fontId="0" fillId="0" borderId="10" xfId="0" applyBorder="1">
      <alignment vertical="center"/>
    </xf>
    <xf numFmtId="0" fontId="0" fillId="0" borderId="11" xfId="0" applyBorder="1">
      <alignment vertical="center"/>
    </xf>
    <xf numFmtId="0" fontId="0" fillId="0" borderId="22" xfId="0" applyBorder="1" applyAlignment="1">
      <alignment horizontal="center" vertical="center" shrinkToFit="1"/>
    </xf>
    <xf numFmtId="0" fontId="0" fillId="0" borderId="3" xfId="0" applyBorder="1" applyAlignment="1">
      <alignment horizontal="center" vertical="center" shrinkToFit="1"/>
    </xf>
    <xf numFmtId="0" fontId="0" fillId="0" borderId="8" xfId="0" applyBorder="1" applyAlignment="1">
      <alignment horizontal="center" vertical="center"/>
    </xf>
    <xf numFmtId="0" fontId="10" fillId="0" borderId="0" xfId="0" applyFont="1">
      <alignment vertical="center"/>
    </xf>
    <xf numFmtId="38" fontId="0" fillId="0" borderId="7" xfId="0" applyNumberFormat="1" applyBorder="1">
      <alignment vertical="center"/>
    </xf>
    <xf numFmtId="38" fontId="0" fillId="0" borderId="4" xfId="0" applyNumberFormat="1" applyBorder="1">
      <alignment vertical="center"/>
    </xf>
    <xf numFmtId="38" fontId="0" fillId="0" borderId="11" xfId="0" applyNumberFormat="1" applyBorder="1" applyAlignment="1">
      <alignment vertical="center" shrinkToFit="1"/>
    </xf>
    <xf numFmtId="38" fontId="0" fillId="0" borderId="28" xfId="0" applyNumberFormat="1" applyBorder="1" applyAlignment="1">
      <alignment vertical="center" shrinkToFit="1"/>
    </xf>
    <xf numFmtId="38" fontId="0" fillId="0" borderId="29" xfId="0" applyNumberFormat="1" applyBorder="1" applyAlignment="1">
      <alignment vertical="center" shrinkToFit="1"/>
    </xf>
    <xf numFmtId="178" fontId="7" fillId="0" borderId="0" xfId="0" applyNumberFormat="1" applyFont="1" applyAlignment="1">
      <alignment horizontal="center" shrinkToFit="1"/>
    </xf>
    <xf numFmtId="0" fontId="8" fillId="0" borderId="7" xfId="0" applyFont="1" applyBorder="1">
      <alignment vertical="center"/>
    </xf>
    <xf numFmtId="0" fontId="5" fillId="0" borderId="0" xfId="0" applyFont="1">
      <alignment vertical="center"/>
    </xf>
    <xf numFmtId="178" fontId="0" fillId="0" borderId="0" xfId="0" applyNumberFormat="1" applyAlignment="1">
      <alignment vertical="center" shrinkToFit="1"/>
    </xf>
    <xf numFmtId="0" fontId="8" fillId="0" borderId="12" xfId="0" applyFont="1" applyBorder="1">
      <alignment vertical="center"/>
    </xf>
    <xf numFmtId="0" fontId="8" fillId="0" borderId="2" xfId="0" applyFont="1" applyBorder="1" applyAlignment="1">
      <alignment horizontal="center" vertical="center" shrinkToFit="1"/>
    </xf>
    <xf numFmtId="0" fontId="8" fillId="0" borderId="3" xfId="0" applyFont="1" applyBorder="1" applyAlignment="1">
      <alignment horizontal="center" vertical="center" shrinkToFit="1"/>
    </xf>
    <xf numFmtId="178" fontId="12" fillId="0" borderId="0" xfId="0" applyNumberFormat="1" applyFont="1" applyAlignment="1">
      <alignment vertical="top" shrinkToFit="1"/>
    </xf>
    <xf numFmtId="0" fontId="6" fillId="0" borderId="0" xfId="0" applyFont="1" applyAlignment="1">
      <alignment horizontal="right" vertical="center"/>
    </xf>
    <xf numFmtId="0" fontId="16" fillId="0" borderId="0" xfId="0" applyFont="1">
      <alignment vertical="center"/>
    </xf>
    <xf numFmtId="178" fontId="4" fillId="0" borderId="0" xfId="0" applyNumberFormat="1" applyFont="1" applyAlignment="1">
      <alignment vertical="center" shrinkToFit="1"/>
    </xf>
    <xf numFmtId="0" fontId="12" fillId="0" borderId="0" xfId="0" applyFont="1" applyAlignment="1">
      <alignment vertical="center" shrinkToFit="1"/>
    </xf>
    <xf numFmtId="178" fontId="15" fillId="0" borderId="0" xfId="0" applyNumberFormat="1" applyFont="1" applyAlignment="1">
      <alignment horizontal="center" vertical="center" shrinkToFit="1"/>
    </xf>
    <xf numFmtId="0" fontId="13" fillId="0" borderId="0" xfId="0" applyFont="1" applyAlignment="1">
      <alignment horizontal="center" vertical="center" shrinkToFit="1"/>
    </xf>
    <xf numFmtId="178" fontId="0" fillId="0" borderId="7" xfId="0" applyNumberFormat="1" applyBorder="1" applyAlignment="1">
      <alignment vertical="center" shrinkToFit="1"/>
    </xf>
    <xf numFmtId="178" fontId="0" fillId="0" borderId="4" xfId="0" applyNumberFormat="1" applyBorder="1" applyAlignment="1">
      <alignment horizontal="center" vertical="center" shrinkToFit="1"/>
    </xf>
    <xf numFmtId="178" fontId="0" fillId="0" borderId="1" xfId="0" applyNumberFormat="1" applyBorder="1" applyAlignment="1">
      <alignment vertical="center" shrinkToFit="1"/>
    </xf>
    <xf numFmtId="178" fontId="0" fillId="0" borderId="0" xfId="0" applyNumberFormat="1" applyAlignment="1">
      <alignment horizontal="center" vertical="center" shrinkToFit="1"/>
    </xf>
    <xf numFmtId="0" fontId="0" fillId="0" borderId="12" xfId="0" applyBorder="1" applyAlignment="1">
      <alignment horizontal="center" vertical="center"/>
    </xf>
    <xf numFmtId="178" fontId="0" fillId="0" borderId="5" xfId="0" applyNumberFormat="1" applyBorder="1" applyAlignment="1">
      <alignment vertical="center" shrinkToFit="1"/>
    </xf>
    <xf numFmtId="178" fontId="0" fillId="0" borderId="8" xfId="0" applyNumberFormat="1" applyBorder="1" applyAlignment="1">
      <alignment vertical="center" shrinkToFit="1"/>
    </xf>
    <xf numFmtId="178" fontId="0" fillId="0" borderId="8" xfId="0" applyNumberFormat="1" applyBorder="1" applyAlignment="1">
      <alignment horizontal="center" vertical="center" shrinkToFit="1"/>
    </xf>
    <xf numFmtId="178" fontId="0" fillId="0" borderId="4" xfId="0" applyNumberFormat="1" applyBorder="1" applyAlignment="1">
      <alignment vertical="center" shrinkToFit="1"/>
    </xf>
    <xf numFmtId="178" fontId="0" fillId="0" borderId="9" xfId="0" applyNumberFormat="1" applyBorder="1" applyAlignment="1">
      <alignment vertical="center" shrinkToFit="1"/>
    </xf>
    <xf numFmtId="178" fontId="0" fillId="0" borderId="11" xfId="0" applyNumberFormat="1" applyBorder="1" applyAlignment="1">
      <alignment horizontal="center" vertical="center" shrinkToFit="1"/>
    </xf>
    <xf numFmtId="178" fontId="0" fillId="0" borderId="17" xfId="0" applyNumberFormat="1" applyBorder="1" applyAlignment="1">
      <alignment vertical="center" shrinkToFit="1"/>
    </xf>
    <xf numFmtId="178" fontId="0" fillId="0" borderId="18" xfId="0" applyNumberFormat="1" applyBorder="1" applyAlignment="1">
      <alignment horizontal="center" vertical="center" shrinkToFit="1"/>
    </xf>
    <xf numFmtId="178" fontId="0" fillId="0" borderId="32" xfId="0" applyNumberFormat="1" applyBorder="1" applyAlignment="1">
      <alignment vertical="center" shrinkToFit="1"/>
    </xf>
    <xf numFmtId="178" fontId="0" fillId="0" borderId="19" xfId="0" applyNumberFormat="1" applyBorder="1" applyAlignment="1">
      <alignment horizontal="center" vertical="center" shrinkToFit="1"/>
    </xf>
    <xf numFmtId="38" fontId="0" fillId="0" borderId="27" xfId="1" applyFont="1" applyBorder="1" applyAlignment="1">
      <alignment vertical="center" shrinkToFit="1"/>
    </xf>
    <xf numFmtId="0" fontId="0" fillId="0" borderId="4" xfId="0" applyBorder="1" applyAlignment="1">
      <alignment horizontal="center" vertical="center"/>
    </xf>
    <xf numFmtId="0" fontId="0" fillId="0" borderId="4" xfId="0" applyBorder="1" applyAlignment="1">
      <alignment horizontal="center" vertical="center" shrinkToFit="1"/>
    </xf>
    <xf numFmtId="38" fontId="0" fillId="0" borderId="3" xfId="0" applyNumberFormat="1" applyBorder="1">
      <alignment vertical="center"/>
    </xf>
    <xf numFmtId="38" fontId="0" fillId="0" borderId="4" xfId="1" applyFont="1" applyBorder="1" applyAlignment="1">
      <alignment vertical="center" shrinkToFit="1"/>
    </xf>
    <xf numFmtId="38" fontId="0" fillId="0" borderId="7" xfId="1" applyFont="1" applyBorder="1" applyAlignment="1">
      <alignment vertical="center" shrinkToFit="1"/>
    </xf>
    <xf numFmtId="38" fontId="0" fillId="4" borderId="38" xfId="1" applyFont="1" applyFill="1" applyBorder="1" applyAlignment="1">
      <alignment horizontal="center" vertical="center" shrinkToFit="1"/>
    </xf>
    <xf numFmtId="38" fontId="0" fillId="4" borderId="35" xfId="1" applyFont="1" applyFill="1" applyBorder="1" applyAlignment="1">
      <alignment horizontal="center" vertical="center" shrinkToFit="1"/>
    </xf>
    <xf numFmtId="38" fontId="0" fillId="4" borderId="36" xfId="1" applyFont="1" applyFill="1" applyBorder="1" applyAlignment="1">
      <alignment horizontal="center" vertical="center" shrinkToFit="1"/>
    </xf>
    <xf numFmtId="38" fontId="0" fillId="4" borderId="40" xfId="1" applyFont="1" applyFill="1" applyBorder="1" applyAlignment="1">
      <alignment horizontal="center" vertical="center" shrinkToFit="1"/>
    </xf>
    <xf numFmtId="38" fontId="0" fillId="0" borderId="1" xfId="0" applyNumberFormat="1" applyBorder="1" applyAlignment="1">
      <alignment vertical="center" shrinkToFit="1"/>
    </xf>
    <xf numFmtId="0" fontId="0" fillId="0" borderId="7" xfId="0" applyBorder="1" applyAlignment="1">
      <alignment horizontal="center" vertical="center"/>
    </xf>
    <xf numFmtId="38" fontId="0" fillId="0" borderId="20" xfId="0" applyNumberFormat="1" applyBorder="1" applyAlignment="1">
      <alignment vertical="center" shrinkToFit="1"/>
    </xf>
    <xf numFmtId="38" fontId="0" fillId="0" borderId="0" xfId="1" applyFont="1" applyFill="1">
      <alignment vertical="center"/>
    </xf>
    <xf numFmtId="176" fontId="11" fillId="0" borderId="0" xfId="1" applyNumberFormat="1" applyFont="1" applyFill="1" applyBorder="1" applyAlignment="1">
      <alignment vertical="center" shrinkToFit="1"/>
    </xf>
    <xf numFmtId="0" fontId="8" fillId="0" borderId="0" xfId="0" applyFont="1" applyAlignment="1">
      <alignment horizontal="left" vertical="center"/>
    </xf>
    <xf numFmtId="0" fontId="6" fillId="0" borderId="0" xfId="0" applyFont="1" applyAlignment="1">
      <alignment horizontal="left" vertical="center"/>
    </xf>
    <xf numFmtId="178" fontId="0" fillId="5" borderId="11" xfId="0" applyNumberFormat="1" applyFill="1" applyBorder="1" applyAlignment="1">
      <alignment horizontal="center" vertical="center" shrinkToFit="1"/>
    </xf>
    <xf numFmtId="0" fontId="0" fillId="5" borderId="0" xfId="0" applyFill="1">
      <alignment vertical="center"/>
    </xf>
    <xf numFmtId="0" fontId="19" fillId="0" borderId="0" xfId="0" applyFont="1">
      <alignment vertical="center"/>
    </xf>
    <xf numFmtId="178" fontId="0" fillId="4" borderId="11" xfId="0" applyNumberFormat="1" applyFill="1" applyBorder="1" applyAlignment="1">
      <alignment horizontal="center" vertical="center" shrinkToFit="1"/>
    </xf>
    <xf numFmtId="0" fontId="0" fillId="0" borderId="1" xfId="0" applyBorder="1" applyAlignment="1" applyProtection="1">
      <alignment horizontal="center" shrinkToFit="1"/>
      <protection locked="0"/>
    </xf>
    <xf numFmtId="0" fontId="0" fillId="0" borderId="10" xfId="0" applyBorder="1" applyAlignment="1">
      <alignment vertical="center" shrinkToFit="1"/>
    </xf>
    <xf numFmtId="0" fontId="0" fillId="0" borderId="3" xfId="0" applyBorder="1">
      <alignment vertical="center"/>
    </xf>
    <xf numFmtId="0" fontId="0" fillId="0" borderId="2" xfId="0" applyBorder="1">
      <alignment vertical="center"/>
    </xf>
    <xf numFmtId="0" fontId="0" fillId="6" borderId="0" xfId="0" applyFill="1">
      <alignment vertical="center"/>
    </xf>
    <xf numFmtId="0" fontId="0" fillId="0" borderId="0" xfId="0" quotePrefix="1" applyAlignment="1">
      <alignment horizontal="left" vertical="center"/>
    </xf>
    <xf numFmtId="0" fontId="0" fillId="0" borderId="0" xfId="1" applyNumberFormat="1" applyFont="1" applyBorder="1" applyAlignment="1">
      <alignment vertical="center"/>
    </xf>
    <xf numFmtId="178" fontId="12" fillId="0" borderId="12" xfId="0" applyNumberFormat="1" applyFont="1" applyBorder="1" applyAlignment="1">
      <alignment vertical="top" shrinkToFit="1"/>
    </xf>
    <xf numFmtId="0" fontId="0" fillId="0" borderId="30" xfId="0" applyBorder="1" applyAlignment="1" applyProtection="1">
      <alignment horizontal="center" shrinkToFit="1"/>
      <protection locked="0"/>
    </xf>
    <xf numFmtId="0" fontId="0" fillId="0" borderId="44" xfId="0" applyBorder="1" applyAlignment="1">
      <alignment horizontal="center" vertical="center"/>
    </xf>
    <xf numFmtId="0" fontId="0" fillId="0" borderId="41" xfId="0" applyBorder="1" applyAlignment="1">
      <alignment horizontal="center" vertical="center"/>
    </xf>
    <xf numFmtId="38" fontId="0" fillId="0" borderId="43" xfId="1" applyFont="1" applyFill="1" applyBorder="1" applyAlignment="1" applyProtection="1">
      <alignment horizontal="center" vertical="center" shrinkToFit="1"/>
      <protection locked="0"/>
    </xf>
    <xf numFmtId="57" fontId="0" fillId="0" borderId="31" xfId="0" applyNumberFormat="1" applyBorder="1" applyAlignment="1" applyProtection="1">
      <alignment horizontal="center" shrinkToFit="1"/>
      <protection locked="0"/>
    </xf>
    <xf numFmtId="38" fontId="0" fillId="0" borderId="0" xfId="1" applyFont="1" applyBorder="1" applyAlignment="1">
      <alignment horizontal="center" vertical="center"/>
    </xf>
    <xf numFmtId="0" fontId="0" fillId="0" borderId="2" xfId="0" applyBorder="1" applyAlignment="1">
      <alignment horizontal="center" vertical="center" shrinkToFit="1"/>
    </xf>
    <xf numFmtId="0" fontId="8" fillId="0" borderId="4" xfId="0" applyFont="1" applyBorder="1" applyAlignment="1">
      <alignment horizontal="right" vertical="center"/>
    </xf>
    <xf numFmtId="0" fontId="23" fillId="0" borderId="0" xfId="0" applyFont="1">
      <alignment vertical="center"/>
    </xf>
    <xf numFmtId="0" fontId="0" fillId="0" borderId="15" xfId="0" applyBorder="1">
      <alignment vertical="center"/>
    </xf>
    <xf numFmtId="178" fontId="14" fillId="0" borderId="0" xfId="0" applyNumberFormat="1" applyFont="1" applyAlignment="1">
      <alignment horizontal="center" vertical="center" shrinkToFit="1"/>
    </xf>
    <xf numFmtId="38" fontId="6" fillId="0" borderId="11" xfId="0" applyNumberFormat="1" applyFont="1" applyBorder="1" applyAlignment="1">
      <alignment horizontal="center" vertical="center" shrinkToFit="1"/>
    </xf>
    <xf numFmtId="0" fontId="22" fillId="0" borderId="0" xfId="0" applyFont="1" applyAlignment="1">
      <alignment horizontal="center" vertical="center" wrapText="1"/>
    </xf>
    <xf numFmtId="0" fontId="6" fillId="0" borderId="1" xfId="0" applyFont="1" applyBorder="1" applyAlignment="1">
      <alignment horizontal="center" vertical="center" shrinkToFit="1"/>
    </xf>
    <xf numFmtId="0" fontId="8" fillId="0" borderId="7" xfId="0" applyFont="1" applyBorder="1" applyAlignment="1">
      <alignment horizontal="right" vertical="center"/>
    </xf>
    <xf numFmtId="0" fontId="8" fillId="0" borderId="4" xfId="0" applyFont="1" applyBorder="1">
      <alignment vertical="center"/>
    </xf>
    <xf numFmtId="0" fontId="8" fillId="0" borderId="1" xfId="0" applyFont="1" applyBorder="1" applyAlignment="1">
      <alignment horizontal="center" vertical="center"/>
    </xf>
    <xf numFmtId="0" fontId="6" fillId="0" borderId="7" xfId="0" applyFont="1" applyBorder="1">
      <alignment vertical="center"/>
    </xf>
    <xf numFmtId="0" fontId="6" fillId="0" borderId="1" xfId="0" applyFont="1" applyBorder="1" applyAlignment="1">
      <alignment horizontal="center" vertical="center"/>
    </xf>
    <xf numFmtId="0" fontId="6" fillId="0" borderId="5" xfId="0" applyFont="1" applyBorder="1" applyAlignment="1">
      <alignment horizontal="center" vertical="center" shrinkToFit="1"/>
    </xf>
    <xf numFmtId="38" fontId="6" fillId="0" borderId="8" xfId="0" applyNumberFormat="1" applyFont="1" applyBorder="1" applyAlignment="1">
      <alignment horizontal="center" vertical="center" shrinkToFit="1"/>
    </xf>
    <xf numFmtId="38" fontId="6" fillId="0" borderId="6" xfId="0" applyNumberFormat="1" applyFont="1" applyBorder="1" applyAlignment="1">
      <alignment horizontal="center" vertical="center" shrinkToFit="1"/>
    </xf>
    <xf numFmtId="57" fontId="0" fillId="0" borderId="1" xfId="0" applyNumberFormat="1" applyBorder="1" applyAlignment="1">
      <alignment horizontal="center" vertical="center"/>
    </xf>
    <xf numFmtId="0" fontId="0" fillId="0" borderId="11" xfId="0" applyBorder="1" applyAlignment="1">
      <alignment vertical="center" shrinkToFit="1"/>
    </xf>
    <xf numFmtId="0" fontId="6" fillId="0" borderId="0" xfId="0" applyFont="1" applyAlignment="1">
      <alignment horizontal="center" vertical="center" shrinkToFit="1"/>
    </xf>
    <xf numFmtId="38" fontId="6" fillId="0" borderId="0" xfId="0" applyNumberFormat="1" applyFont="1" applyAlignment="1">
      <alignment horizontal="center" vertical="center" shrinkToFit="1"/>
    </xf>
    <xf numFmtId="0" fontId="8" fillId="6" borderId="0" xfId="0" applyFont="1" applyFill="1" applyAlignment="1">
      <alignment horizontal="center" vertical="center"/>
    </xf>
    <xf numFmtId="0" fontId="6" fillId="6" borderId="0" xfId="0" applyFont="1" applyFill="1" applyAlignment="1">
      <alignment horizontal="center" vertical="center"/>
    </xf>
    <xf numFmtId="0" fontId="6" fillId="6" borderId="0" xfId="0" applyFont="1" applyFill="1" applyAlignment="1">
      <alignment horizontal="center" vertical="center" shrinkToFit="1"/>
    </xf>
    <xf numFmtId="38" fontId="6" fillId="6" borderId="0" xfId="0" applyNumberFormat="1" applyFont="1" applyFill="1" applyAlignment="1">
      <alignment horizontal="center" vertical="center" shrinkToFit="1"/>
    </xf>
    <xf numFmtId="38" fontId="0" fillId="7" borderId="1" xfId="1" applyFont="1" applyFill="1" applyBorder="1" applyAlignment="1">
      <alignment horizontal="center" vertical="center" shrinkToFit="1"/>
    </xf>
    <xf numFmtId="0" fontId="0" fillId="0" borderId="46" xfId="0" applyBorder="1" applyAlignment="1">
      <alignment horizontal="center" vertical="center" shrinkToFit="1"/>
    </xf>
    <xf numFmtId="0" fontId="3" fillId="0" borderId="0" xfId="0" applyFont="1">
      <alignment vertical="center"/>
    </xf>
    <xf numFmtId="0" fontId="3" fillId="0" borderId="0" xfId="0" applyFont="1" applyAlignment="1">
      <alignment vertical="center" shrinkToFit="1"/>
    </xf>
    <xf numFmtId="0" fontId="3" fillId="0" borderId="1" xfId="0" applyFont="1" applyBorder="1">
      <alignment vertical="center"/>
    </xf>
    <xf numFmtId="0" fontId="3" fillId="0" borderId="5" xfId="0" applyFont="1" applyBorder="1">
      <alignment vertical="center"/>
    </xf>
    <xf numFmtId="0" fontId="3" fillId="0" borderId="6" xfId="0" applyFont="1" applyBorder="1">
      <alignment vertical="center"/>
    </xf>
    <xf numFmtId="0" fontId="24" fillId="0" borderId="0" xfId="0" applyFont="1" applyAlignment="1">
      <alignment horizontal="center" vertical="center" shrinkToFit="1"/>
    </xf>
    <xf numFmtId="0" fontId="3" fillId="0" borderId="13" xfId="0" applyFont="1" applyBorder="1">
      <alignment vertical="center"/>
    </xf>
    <xf numFmtId="0" fontId="3" fillId="0" borderId="14" xfId="0" applyFont="1" applyBorder="1">
      <alignment vertical="center"/>
    </xf>
    <xf numFmtId="178" fontId="25" fillId="0" borderId="0" xfId="0" applyNumberFormat="1" applyFont="1" applyAlignment="1">
      <alignment horizontal="center" vertical="center" shrinkToFit="1"/>
    </xf>
    <xf numFmtId="176" fontId="24" fillId="0" borderId="0" xfId="0" applyNumberFormat="1" applyFont="1" applyAlignment="1">
      <alignment shrinkToFit="1"/>
    </xf>
    <xf numFmtId="178" fontId="25" fillId="0" borderId="0" xfId="0" applyNumberFormat="1" applyFont="1" applyAlignment="1">
      <alignment horizontal="center" shrinkToFit="1"/>
    </xf>
    <xf numFmtId="0" fontId="24" fillId="0" borderId="3" xfId="0" applyFont="1" applyBorder="1" applyAlignment="1">
      <alignment horizontal="center" vertical="center"/>
    </xf>
    <xf numFmtId="0" fontId="3" fillId="0" borderId="9" xfId="0" applyFont="1" applyBorder="1">
      <alignment vertical="center"/>
    </xf>
    <xf numFmtId="0" fontId="3" fillId="0" borderId="11" xfId="0" applyFont="1" applyBorder="1">
      <alignment vertical="center"/>
    </xf>
    <xf numFmtId="0" fontId="24" fillId="0" borderId="0" xfId="0" applyFont="1">
      <alignment vertical="center"/>
    </xf>
    <xf numFmtId="0" fontId="26" fillId="0" borderId="0" xfId="0" applyFont="1">
      <alignment vertical="center"/>
    </xf>
    <xf numFmtId="176" fontId="26" fillId="0" borderId="0" xfId="0" applyNumberFormat="1" applyFont="1" applyAlignment="1">
      <alignment horizontal="right" shrinkToFit="1"/>
    </xf>
    <xf numFmtId="176" fontId="26" fillId="0" borderId="0" xfId="0" applyNumberFormat="1" applyFont="1">
      <alignment vertical="center"/>
    </xf>
    <xf numFmtId="0" fontId="24" fillId="0" borderId="0" xfId="0" applyFont="1" applyAlignment="1">
      <alignment horizontal="right" vertical="center"/>
    </xf>
    <xf numFmtId="176" fontId="26" fillId="0" borderId="0" xfId="0" applyNumberFormat="1" applyFont="1" applyAlignment="1">
      <alignment horizontal="right" vertical="center"/>
    </xf>
    <xf numFmtId="0" fontId="3" fillId="0" borderId="0" xfId="0" applyFont="1" applyAlignment="1">
      <alignment horizontal="center"/>
    </xf>
    <xf numFmtId="176" fontId="26" fillId="0" borderId="0" xfId="0" applyNumberFormat="1" applyFont="1" applyAlignment="1">
      <alignment horizontal="right"/>
    </xf>
    <xf numFmtId="0" fontId="27" fillId="0" borderId="0" xfId="0" applyFont="1" applyAlignment="1">
      <alignment horizontal="right"/>
    </xf>
    <xf numFmtId="0" fontId="3" fillId="0" borderId="0" xfId="0" applyFont="1" applyAlignment="1"/>
    <xf numFmtId="176" fontId="26" fillId="0" borderId="0" xfId="0" applyNumberFormat="1" applyFont="1" applyAlignment="1"/>
    <xf numFmtId="176" fontId="26" fillId="0" borderId="0" xfId="0" applyNumberFormat="1" applyFont="1" applyAlignment="1">
      <alignment shrinkToFit="1"/>
    </xf>
    <xf numFmtId="0" fontId="3" fillId="0" borderId="0" xfId="0" applyFont="1" applyAlignment="1">
      <alignment horizontal="center" vertical="center"/>
    </xf>
    <xf numFmtId="0" fontId="27" fillId="0" borderId="0" xfId="0" applyFont="1" applyAlignment="1">
      <alignment horizontal="right" vertical="center"/>
    </xf>
    <xf numFmtId="176" fontId="25" fillId="0" borderId="0" xfId="0" applyNumberFormat="1" applyFont="1" applyAlignment="1">
      <alignment shrinkToFit="1"/>
    </xf>
    <xf numFmtId="0" fontId="25" fillId="0" borderId="0" xfId="0" applyFont="1">
      <alignment vertical="center"/>
    </xf>
    <xf numFmtId="0" fontId="26" fillId="0" borderId="5" xfId="0" applyFont="1" applyBorder="1">
      <alignment vertical="center"/>
    </xf>
    <xf numFmtId="0" fontId="26" fillId="0" borderId="6" xfId="0" applyFont="1" applyBorder="1">
      <alignment vertical="center"/>
    </xf>
    <xf numFmtId="0" fontId="26" fillId="0" borderId="13" xfId="0" applyFont="1" applyBorder="1">
      <alignment vertical="center"/>
    </xf>
    <xf numFmtId="0" fontId="26" fillId="0" borderId="14" xfId="0" applyFont="1" applyBorder="1">
      <alignment vertical="center"/>
    </xf>
    <xf numFmtId="0" fontId="26" fillId="0" borderId="0" xfId="0" applyFont="1" applyAlignment="1">
      <alignment horizontal="right" vertical="center"/>
    </xf>
    <xf numFmtId="176" fontId="24" fillId="0" borderId="0" xfId="0" applyNumberFormat="1" applyFont="1" applyAlignment="1">
      <alignment horizontal="right" shrinkToFit="1"/>
    </xf>
    <xf numFmtId="0" fontId="26" fillId="0" borderId="9" xfId="0" applyFont="1" applyBorder="1">
      <alignment vertical="center"/>
    </xf>
    <xf numFmtId="0" fontId="26" fillId="0" borderId="11" xfId="0" applyFont="1" applyBorder="1">
      <alignment vertical="center"/>
    </xf>
    <xf numFmtId="178" fontId="24" fillId="0" borderId="0" xfId="0" applyNumberFormat="1" applyFont="1" applyAlignment="1">
      <alignment horizontal="right" shrinkToFit="1"/>
    </xf>
    <xf numFmtId="178" fontId="26" fillId="0" borderId="0" xfId="0" applyNumberFormat="1" applyFont="1" applyAlignment="1">
      <alignment horizontal="right" vertical="center" shrinkToFit="1"/>
    </xf>
    <xf numFmtId="178" fontId="25" fillId="0" borderId="0" xfId="0" applyNumberFormat="1" applyFont="1" applyAlignment="1">
      <alignment shrinkToFit="1"/>
    </xf>
    <xf numFmtId="176" fontId="26" fillId="0" borderId="0" xfId="0" applyNumberFormat="1" applyFont="1" applyAlignment="1">
      <alignment horizontal="right" vertical="center" shrinkToFit="1"/>
    </xf>
    <xf numFmtId="0" fontId="3" fillId="0" borderId="0" xfId="0" applyFont="1" applyAlignment="1">
      <alignment shrinkToFit="1"/>
    </xf>
    <xf numFmtId="38" fontId="3" fillId="0" borderId="0" xfId="0" applyNumberFormat="1" applyFont="1" applyAlignment="1">
      <alignment shrinkToFit="1"/>
    </xf>
    <xf numFmtId="0" fontId="24" fillId="0" borderId="13" xfId="0" applyFont="1" applyBorder="1">
      <alignment vertical="center"/>
    </xf>
    <xf numFmtId="178" fontId="3" fillId="0" borderId="0" xfId="0" applyNumberFormat="1" applyFont="1" applyAlignment="1">
      <alignment vertical="center" shrinkToFit="1"/>
    </xf>
    <xf numFmtId="0" fontId="26" fillId="0" borderId="0" xfId="0" applyFont="1" applyAlignment="1">
      <alignment horizontal="right" vertical="center" shrinkToFit="1"/>
    </xf>
    <xf numFmtId="178" fontId="26" fillId="0" borderId="0" xfId="0" applyNumberFormat="1" applyFont="1" applyAlignment="1">
      <alignment horizontal="right" shrinkToFit="1"/>
    </xf>
    <xf numFmtId="179" fontId="26" fillId="0" borderId="0" xfId="0" applyNumberFormat="1" applyFont="1" applyAlignment="1">
      <alignment horizontal="right" shrinkToFit="1"/>
    </xf>
    <xf numFmtId="176" fontId="25" fillId="0" borderId="0" xfId="0" applyNumberFormat="1" applyFont="1" applyAlignment="1">
      <alignment vertical="center" shrinkToFit="1"/>
    </xf>
    <xf numFmtId="0" fontId="30" fillId="0" borderId="0" xfId="0" applyFont="1">
      <alignment vertical="center"/>
    </xf>
    <xf numFmtId="178" fontId="30" fillId="0" borderId="0" xfId="0" applyNumberFormat="1" applyFont="1" applyAlignment="1">
      <alignment vertical="center" shrinkToFit="1"/>
    </xf>
    <xf numFmtId="0" fontId="30" fillId="0" borderId="0" xfId="0" applyFont="1" applyAlignment="1">
      <alignment horizontal="center" vertical="center"/>
    </xf>
    <xf numFmtId="178" fontId="31" fillId="0" borderId="5" xfId="0" applyNumberFormat="1" applyFont="1" applyBorder="1">
      <alignment vertical="center"/>
    </xf>
    <xf numFmtId="0" fontId="30" fillId="0" borderId="8" xfId="0" applyFont="1" applyBorder="1">
      <alignment vertical="center"/>
    </xf>
    <xf numFmtId="0" fontId="30" fillId="0" borderId="6" xfId="0" applyFont="1" applyBorder="1">
      <alignment vertical="center"/>
    </xf>
    <xf numFmtId="0" fontId="30" fillId="0" borderId="13" xfId="0" applyFont="1" applyBorder="1">
      <alignment vertical="center"/>
    </xf>
    <xf numFmtId="0" fontId="29" fillId="0" borderId="0" xfId="0" applyFont="1" applyAlignment="1">
      <alignment vertical="center" shrinkToFit="1"/>
    </xf>
    <xf numFmtId="0" fontId="30" fillId="0" borderId="14" xfId="0" applyFont="1" applyBorder="1">
      <alignment vertical="center"/>
    </xf>
    <xf numFmtId="0" fontId="29" fillId="0" borderId="0" xfId="0" applyFont="1" applyAlignment="1">
      <alignment horizontal="right" shrinkToFit="1"/>
    </xf>
    <xf numFmtId="0" fontId="30" fillId="0" borderId="9" xfId="0" applyFont="1" applyBorder="1">
      <alignment vertical="center"/>
    </xf>
    <xf numFmtId="0" fontId="30" fillId="0" borderId="10" xfId="0" applyFont="1" applyBorder="1">
      <alignment vertical="center"/>
    </xf>
    <xf numFmtId="0" fontId="30" fillId="0" borderId="11" xfId="0" applyFont="1" applyBorder="1">
      <alignment vertical="center"/>
    </xf>
    <xf numFmtId="38" fontId="9" fillId="0" borderId="0" xfId="0" applyNumberFormat="1" applyFont="1" applyAlignment="1">
      <alignment vertical="center" shrinkToFit="1"/>
    </xf>
    <xf numFmtId="0" fontId="12" fillId="0" borderId="0" xfId="0" applyFont="1" applyAlignment="1">
      <alignment horizontal="right" vertical="center"/>
    </xf>
    <xf numFmtId="0" fontId="12" fillId="0" borderId="0" xfId="0" applyFont="1">
      <alignment vertical="center"/>
    </xf>
    <xf numFmtId="0" fontId="32" fillId="0" borderId="0" xfId="0" applyFont="1" applyAlignment="1">
      <alignment vertical="center" shrinkToFit="1"/>
    </xf>
    <xf numFmtId="0" fontId="0" fillId="0" borderId="1" xfId="0" applyBorder="1" applyAlignment="1" applyProtection="1">
      <alignment horizontal="center" vertical="center" shrinkToFit="1"/>
      <protection locked="0"/>
    </xf>
    <xf numFmtId="177" fontId="28" fillId="0" borderId="0" xfId="0" applyNumberFormat="1" applyFont="1" applyAlignment="1">
      <alignment horizontal="center" vertical="center"/>
    </xf>
    <xf numFmtId="0" fontId="28" fillId="0" borderId="0" xfId="0" applyFont="1" applyAlignment="1">
      <alignment horizontal="center" vertical="center"/>
    </xf>
    <xf numFmtId="0" fontId="0" fillId="0" borderId="10" xfId="0" applyBorder="1" applyAlignment="1">
      <alignment horizontal="center" vertical="center"/>
    </xf>
    <xf numFmtId="38" fontId="0" fillId="0" borderId="14" xfId="1" applyFont="1" applyBorder="1" applyAlignment="1">
      <alignment horizontal="center" vertical="center"/>
    </xf>
    <xf numFmtId="178" fontId="0" fillId="0" borderId="0" xfId="0" applyNumberFormat="1" applyAlignment="1">
      <alignment horizontal="center" vertical="center"/>
    </xf>
    <xf numFmtId="0" fontId="37" fillId="0" borderId="0" xfId="0" applyFont="1">
      <alignment vertical="center"/>
    </xf>
    <xf numFmtId="176" fontId="26" fillId="0" borderId="0" xfId="1" applyNumberFormat="1" applyFont="1" applyFill="1" applyBorder="1" applyAlignment="1">
      <alignment shrinkToFit="1"/>
    </xf>
    <xf numFmtId="0" fontId="0" fillId="0" borderId="3" xfId="0" applyBorder="1" applyAlignment="1">
      <alignment horizontal="center" vertical="top" shrinkToFit="1"/>
    </xf>
    <xf numFmtId="0" fontId="5" fillId="0" borderId="6" xfId="0" applyFont="1" applyBorder="1">
      <alignment vertical="center"/>
    </xf>
    <xf numFmtId="0" fontId="8" fillId="0" borderId="9" xfId="0" applyFont="1" applyBorder="1" applyAlignment="1">
      <alignment horizontal="right" vertical="center"/>
    </xf>
    <xf numFmtId="0" fontId="8" fillId="0" borderId="11" xfId="0" applyFont="1" applyBorder="1">
      <alignment vertical="center"/>
    </xf>
    <xf numFmtId="0" fontId="8" fillId="0" borderId="3" xfId="0" applyFont="1" applyBorder="1" applyAlignment="1">
      <alignment horizontal="center" vertical="center"/>
    </xf>
    <xf numFmtId="0" fontId="29" fillId="0" borderId="0" xfId="0" applyFont="1" applyAlignment="1">
      <alignment horizontal="left" vertical="center" shrinkToFit="1"/>
    </xf>
    <xf numFmtId="0" fontId="19" fillId="0" borderId="0" xfId="0" applyFont="1" applyAlignment="1">
      <alignment vertical="center" wrapText="1"/>
    </xf>
    <xf numFmtId="178" fontId="0" fillId="0" borderId="0" xfId="0" applyNumberFormat="1" applyAlignment="1">
      <alignment shrinkToFit="1"/>
    </xf>
    <xf numFmtId="0" fontId="17" fillId="0" borderId="0" xfId="0" applyFont="1" applyAlignment="1">
      <alignment vertical="center" wrapText="1"/>
    </xf>
    <xf numFmtId="0" fontId="0" fillId="9" borderId="48" xfId="0" applyFill="1" applyBorder="1" applyAlignment="1" applyProtection="1">
      <alignment shrinkToFit="1"/>
      <protection locked="0"/>
    </xf>
    <xf numFmtId="0" fontId="0" fillId="9" borderId="45" xfId="0" applyFill="1" applyBorder="1" applyAlignment="1" applyProtection="1">
      <alignment shrinkToFit="1"/>
      <protection locked="0"/>
    </xf>
    <xf numFmtId="0" fontId="0" fillId="9" borderId="49" xfId="0" applyFill="1" applyBorder="1" applyAlignment="1" applyProtection="1">
      <alignment shrinkToFit="1"/>
      <protection locked="0"/>
    </xf>
    <xf numFmtId="176" fontId="3" fillId="0" borderId="0" xfId="1" applyNumberFormat="1" applyFont="1" applyFill="1" applyBorder="1" applyAlignment="1">
      <alignment vertical="center" shrinkToFit="1"/>
    </xf>
    <xf numFmtId="0" fontId="5" fillId="2" borderId="5" xfId="0" applyFont="1" applyFill="1" applyBorder="1" applyAlignment="1" applyProtection="1">
      <alignment horizontal="center"/>
      <protection locked="0"/>
    </xf>
    <xf numFmtId="0" fontId="0" fillId="0" borderId="12" xfId="0" applyBorder="1" applyAlignment="1">
      <alignment horizontal="center" vertical="center" shrinkToFit="1"/>
    </xf>
    <xf numFmtId="0" fontId="41" fillId="0" borderId="2" xfId="0" applyFont="1" applyBorder="1" applyAlignment="1">
      <alignment horizontal="center" vertical="center" shrinkToFit="1"/>
    </xf>
    <xf numFmtId="0" fontId="41" fillId="0" borderId="5" xfId="0" applyFont="1" applyBorder="1" applyAlignment="1">
      <alignment horizontal="center" vertical="center" shrinkToFit="1"/>
    </xf>
    <xf numFmtId="0" fontId="36" fillId="0" borderId="0" xfId="0" applyFont="1" applyAlignment="1">
      <alignment vertical="center" wrapText="1"/>
    </xf>
    <xf numFmtId="38" fontId="0" fillId="4" borderId="33" xfId="1" applyFont="1" applyFill="1" applyBorder="1" applyAlignment="1">
      <alignment horizontal="center" vertical="center" shrinkToFit="1"/>
    </xf>
    <xf numFmtId="38" fontId="0" fillId="4" borderId="39" xfId="1" applyFont="1" applyFill="1" applyBorder="1" applyAlignment="1">
      <alignment horizontal="center" vertical="center" shrinkToFit="1"/>
    </xf>
    <xf numFmtId="38" fontId="0" fillId="4" borderId="34" xfId="1" applyFont="1" applyFill="1" applyBorder="1" applyAlignment="1">
      <alignment horizontal="center" vertical="center" shrinkToFit="1"/>
    </xf>
    <xf numFmtId="38" fontId="0" fillId="4" borderId="37" xfId="1" applyFont="1" applyFill="1" applyBorder="1" applyAlignment="1">
      <alignment horizontal="center" vertical="center" shrinkToFit="1"/>
    </xf>
    <xf numFmtId="0" fontId="0" fillId="4" borderId="34" xfId="0" applyFill="1" applyBorder="1" applyAlignment="1">
      <alignment horizontal="center" vertical="center" shrinkToFit="1"/>
    </xf>
    <xf numFmtId="0" fontId="0" fillId="4" borderId="36" xfId="0" applyFill="1" applyBorder="1" applyAlignment="1">
      <alignment horizontal="center" vertical="center" shrinkToFit="1"/>
    </xf>
    <xf numFmtId="0" fontId="14" fillId="0" borderId="3" xfId="0" applyFont="1" applyBorder="1" applyAlignment="1">
      <alignment horizontal="center" vertical="top" shrinkToFit="1"/>
    </xf>
    <xf numFmtId="0" fontId="0" fillId="0" borderId="47" xfId="0" applyBorder="1" applyAlignment="1">
      <alignment horizontal="center" vertical="center" shrinkToFit="1"/>
    </xf>
    <xf numFmtId="0" fontId="0" fillId="0" borderId="42" xfId="0" applyBorder="1" applyAlignment="1">
      <alignment horizontal="center" vertical="center" shrinkToFit="1"/>
    </xf>
    <xf numFmtId="178" fontId="0" fillId="0" borderId="21" xfId="0" applyNumberFormat="1" applyBorder="1" applyAlignment="1">
      <alignment vertical="center" shrinkToFit="1"/>
    </xf>
    <xf numFmtId="178" fontId="0" fillId="0" borderId="10" xfId="0" applyNumberFormat="1" applyBorder="1" applyAlignment="1">
      <alignment vertical="center" shrinkToFit="1"/>
    </xf>
    <xf numFmtId="178" fontId="0" fillId="0" borderId="12" xfId="0" applyNumberFormat="1" applyBorder="1" applyAlignment="1">
      <alignment vertical="center" shrinkToFit="1"/>
    </xf>
    <xf numFmtId="178" fontId="0" fillId="0" borderId="10" xfId="0" applyNumberFormat="1" applyBorder="1" applyAlignment="1">
      <alignment horizontal="center" vertical="center" shrinkToFit="1"/>
    </xf>
    <xf numFmtId="178" fontId="0" fillId="0" borderId="12" xfId="0" applyNumberFormat="1" applyBorder="1" applyAlignment="1">
      <alignment horizontal="center" vertical="center" shrinkToFit="1"/>
    </xf>
    <xf numFmtId="0" fontId="41" fillId="0" borderId="1" xfId="0" applyFont="1" applyBorder="1" applyAlignment="1">
      <alignment horizontal="center" vertical="center" shrinkToFit="1"/>
    </xf>
    <xf numFmtId="38" fontId="12" fillId="0" borderId="0" xfId="0" applyNumberFormat="1" applyFont="1" applyAlignment="1">
      <alignment vertical="center" shrinkToFit="1"/>
    </xf>
    <xf numFmtId="0" fontId="0" fillId="5" borderId="0" xfId="0" applyFill="1" applyAlignment="1">
      <alignment horizontal="center" vertical="center" shrinkToFit="1"/>
    </xf>
    <xf numFmtId="0" fontId="0" fillId="5" borderId="5" xfId="0" applyFill="1" applyBorder="1" applyAlignment="1">
      <alignment horizontal="center" vertical="center"/>
    </xf>
    <xf numFmtId="0" fontId="0" fillId="5" borderId="6" xfId="0" applyFill="1" applyBorder="1" applyAlignment="1">
      <alignment horizontal="center" vertical="center" shrinkToFit="1"/>
    </xf>
    <xf numFmtId="38" fontId="0" fillId="5" borderId="1" xfId="1" applyFont="1" applyFill="1" applyBorder="1" applyAlignment="1">
      <alignment vertical="center" shrinkToFit="1"/>
    </xf>
    <xf numFmtId="0" fontId="0" fillId="5" borderId="0" xfId="0" applyFill="1" applyAlignment="1">
      <alignment horizontal="left" vertical="center"/>
    </xf>
    <xf numFmtId="0" fontId="0" fillId="5" borderId="0" xfId="0" applyFill="1" applyAlignment="1">
      <alignment vertical="center" shrinkToFit="1"/>
    </xf>
    <xf numFmtId="0" fontId="0" fillId="5" borderId="0" xfId="0" applyFill="1" applyAlignment="1">
      <alignment horizontal="right" vertical="center"/>
    </xf>
    <xf numFmtId="38" fontId="0" fillId="5" borderId="7" xfId="1" applyFont="1" applyFill="1" applyBorder="1" applyAlignment="1">
      <alignment horizontal="center" vertical="center" shrinkToFit="1"/>
    </xf>
    <xf numFmtId="38" fontId="0" fillId="5" borderId="4" xfId="1" applyFont="1" applyFill="1" applyBorder="1" applyAlignment="1">
      <alignment horizontal="center" vertical="center"/>
    </xf>
    <xf numFmtId="0" fontId="0" fillId="5" borderId="7" xfId="0" applyFill="1" applyBorder="1" applyAlignment="1">
      <alignment horizontal="right" vertical="center" shrinkToFit="1"/>
    </xf>
    <xf numFmtId="38" fontId="0" fillId="5" borderId="1" xfId="0" applyNumberFormat="1" applyFill="1" applyBorder="1" applyAlignment="1">
      <alignment horizontal="center" vertical="center" shrinkToFit="1"/>
    </xf>
    <xf numFmtId="0" fontId="0" fillId="5" borderId="17" xfId="0" applyFill="1" applyBorder="1" applyAlignment="1">
      <alignment vertical="center" shrinkToFit="1"/>
    </xf>
    <xf numFmtId="0" fontId="0" fillId="5" borderId="18" xfId="0" applyFill="1" applyBorder="1" applyAlignment="1">
      <alignment horizontal="right" vertical="center" shrinkToFit="1"/>
    </xf>
    <xf numFmtId="38" fontId="0" fillId="5" borderId="20" xfId="0" applyNumberFormat="1" applyFill="1" applyBorder="1" applyAlignment="1">
      <alignment horizontal="center" vertical="center" shrinkToFit="1"/>
    </xf>
    <xf numFmtId="0" fontId="0" fillId="7" borderId="0" xfId="0" applyFill="1">
      <alignment vertical="center"/>
    </xf>
    <xf numFmtId="0" fontId="0" fillId="7" borderId="0" xfId="0" applyFill="1" applyAlignment="1">
      <alignment vertical="center" shrinkToFit="1"/>
    </xf>
    <xf numFmtId="0" fontId="0" fillId="7" borderId="0" xfId="0" applyFill="1" applyAlignment="1">
      <alignment horizontal="center" vertical="center" shrinkToFit="1"/>
    </xf>
    <xf numFmtId="38" fontId="0" fillId="7" borderId="1" xfId="1" applyFont="1" applyFill="1" applyBorder="1" applyAlignment="1">
      <alignment vertical="center" shrinkToFit="1"/>
    </xf>
    <xf numFmtId="0" fontId="0" fillId="7" borderId="7" xfId="0" applyFill="1" applyBorder="1" applyAlignment="1">
      <alignment vertical="center" shrinkToFit="1"/>
    </xf>
    <xf numFmtId="38" fontId="0" fillId="7" borderId="1" xfId="1" applyFont="1" applyFill="1" applyBorder="1" applyAlignment="1">
      <alignment horizontal="center" vertical="center"/>
    </xf>
    <xf numFmtId="38" fontId="0" fillId="7" borderId="2" xfId="1" applyFont="1" applyFill="1" applyBorder="1" applyAlignment="1">
      <alignment horizontal="center" vertical="center"/>
    </xf>
    <xf numFmtId="38" fontId="0" fillId="7" borderId="7" xfId="1" applyFont="1" applyFill="1" applyBorder="1" applyAlignment="1">
      <alignment horizontal="center" vertical="center" shrinkToFit="1"/>
    </xf>
    <xf numFmtId="38" fontId="0" fillId="7" borderId="4" xfId="1" applyFont="1" applyFill="1" applyBorder="1" applyAlignment="1">
      <alignment horizontal="center" vertical="center"/>
    </xf>
    <xf numFmtId="38" fontId="0" fillId="7" borderId="3" xfId="1" applyFont="1" applyFill="1" applyBorder="1" applyAlignment="1">
      <alignment horizontal="center" vertical="center" shrinkToFit="1"/>
    </xf>
    <xf numFmtId="38" fontId="0" fillId="7" borderId="3" xfId="1" applyFont="1" applyFill="1" applyBorder="1" applyAlignment="1">
      <alignment horizontal="center" vertical="center"/>
    </xf>
    <xf numFmtId="38" fontId="0" fillId="7" borderId="20" xfId="1" applyFont="1" applyFill="1" applyBorder="1" applyAlignment="1">
      <alignment horizontal="center" vertical="center"/>
    </xf>
    <xf numFmtId="0" fontId="0" fillId="10" borderId="0" xfId="0" applyFill="1">
      <alignment vertical="center"/>
    </xf>
    <xf numFmtId="0" fontId="0" fillId="10" borderId="7" xfId="0" applyFill="1" applyBorder="1" applyAlignment="1">
      <alignment vertical="center" shrinkToFit="1"/>
    </xf>
    <xf numFmtId="38" fontId="0" fillId="10" borderId="1" xfId="0" applyNumberFormat="1" applyFill="1" applyBorder="1" applyAlignment="1">
      <alignment horizontal="center" vertical="center" shrinkToFit="1"/>
    </xf>
    <xf numFmtId="0" fontId="0" fillId="10" borderId="7" xfId="0" applyFill="1" applyBorder="1">
      <alignment vertical="center"/>
    </xf>
    <xf numFmtId="0" fontId="0" fillId="10" borderId="4" xfId="0" applyFill="1" applyBorder="1" applyAlignment="1">
      <alignment horizontal="right" vertical="center"/>
    </xf>
    <xf numFmtId="38" fontId="0" fillId="10" borderId="2" xfId="0" applyNumberFormat="1" applyFill="1" applyBorder="1" applyAlignment="1">
      <alignment horizontal="center" vertical="center" shrinkToFit="1"/>
    </xf>
    <xf numFmtId="38" fontId="0" fillId="10" borderId="6" xfId="0" applyNumberFormat="1" applyFill="1" applyBorder="1" applyAlignment="1">
      <alignment vertical="center" shrinkToFit="1"/>
    </xf>
    <xf numFmtId="38" fontId="0" fillId="10" borderId="1" xfId="1" applyFont="1" applyFill="1" applyBorder="1" applyAlignment="1">
      <alignment horizontal="center" vertical="center" shrinkToFit="1"/>
    </xf>
    <xf numFmtId="38" fontId="0" fillId="10" borderId="4" xfId="1" applyFont="1" applyFill="1" applyBorder="1" applyAlignment="1">
      <alignment horizontal="center" vertical="center" shrinkToFit="1"/>
    </xf>
    <xf numFmtId="38" fontId="0" fillId="10" borderId="7" xfId="0" applyNumberFormat="1" applyFill="1" applyBorder="1" applyAlignment="1">
      <alignment horizontal="center" vertical="center" shrinkToFit="1"/>
    </xf>
    <xf numFmtId="38" fontId="0" fillId="10" borderId="19" xfId="0" applyNumberFormat="1" applyFill="1" applyBorder="1" applyAlignment="1">
      <alignment vertical="center" shrinkToFit="1"/>
    </xf>
    <xf numFmtId="0" fontId="0" fillId="10" borderId="0" xfId="0" applyFill="1" applyAlignment="1">
      <alignment vertical="center" shrinkToFit="1"/>
    </xf>
    <xf numFmtId="0" fontId="0" fillId="10" borderId="0" xfId="0" applyFill="1" applyAlignment="1">
      <alignment horizontal="right" vertical="center" shrinkToFit="1"/>
    </xf>
    <xf numFmtId="0" fontId="0" fillId="10" borderId="5" xfId="0" applyFill="1" applyBorder="1" applyAlignment="1">
      <alignment horizontal="center" vertical="center" shrinkToFit="1"/>
    </xf>
    <xf numFmtId="0" fontId="0" fillId="10" borderId="6" xfId="0" applyFill="1" applyBorder="1" applyAlignment="1">
      <alignment horizontal="center" vertical="center" shrinkToFit="1"/>
    </xf>
    <xf numFmtId="0" fontId="0" fillId="10" borderId="7" xfId="0" applyFill="1" applyBorder="1" applyAlignment="1">
      <alignment horizontal="center" vertical="center" shrinkToFit="1"/>
    </xf>
    <xf numFmtId="38" fontId="0" fillId="10" borderId="1" xfId="1" applyFont="1" applyFill="1" applyBorder="1" applyAlignment="1">
      <alignment vertical="center" shrinkToFit="1"/>
    </xf>
    <xf numFmtId="38" fontId="0" fillId="0" borderId="11" xfId="1" applyFont="1" applyFill="1" applyBorder="1" applyAlignment="1">
      <alignment vertical="center" shrinkToFit="1"/>
    </xf>
    <xf numFmtId="0" fontId="0" fillId="0" borderId="0" xfId="0" applyAlignment="1" applyProtection="1">
      <alignment horizontal="center" shrinkToFit="1"/>
      <protection locked="0"/>
    </xf>
    <xf numFmtId="0" fontId="0" fillId="0" borderId="53" xfId="0" applyBorder="1" applyAlignment="1">
      <alignment horizontal="center" vertical="center" shrinkToFit="1"/>
    </xf>
    <xf numFmtId="0" fontId="0" fillId="0" borderId="42" xfId="0" applyBorder="1" applyAlignment="1">
      <alignment horizontal="center" vertical="top" shrinkToFit="1"/>
    </xf>
    <xf numFmtId="0" fontId="0" fillId="0" borderId="31" xfId="0" applyBorder="1" applyAlignment="1" applyProtection="1">
      <alignment horizontal="center" shrinkToFit="1"/>
      <protection locked="0"/>
    </xf>
    <xf numFmtId="0" fontId="0" fillId="9" borderId="54" xfId="0" applyFill="1" applyBorder="1" applyAlignment="1" applyProtection="1">
      <alignment horizontal="center" shrinkToFit="1"/>
      <protection locked="0"/>
    </xf>
    <xf numFmtId="0" fontId="0" fillId="9" borderId="55" xfId="0" applyFill="1" applyBorder="1" applyAlignment="1" applyProtection="1">
      <alignment horizontal="center" shrinkToFit="1"/>
      <protection locked="0"/>
    </xf>
    <xf numFmtId="0" fontId="0" fillId="9" borderId="56" xfId="0" applyFill="1" applyBorder="1" applyAlignment="1" applyProtection="1">
      <alignment shrinkToFit="1"/>
      <protection locked="0"/>
    </xf>
    <xf numFmtId="0" fontId="0" fillId="9" borderId="57" xfId="0" applyFill="1" applyBorder="1" applyAlignment="1" applyProtection="1">
      <alignment shrinkToFit="1"/>
      <protection locked="0"/>
    </xf>
    <xf numFmtId="0" fontId="0" fillId="9" borderId="58" xfId="0" applyFill="1" applyBorder="1" applyAlignment="1" applyProtection="1">
      <alignment shrinkToFit="1"/>
      <protection locked="0"/>
    </xf>
    <xf numFmtId="178" fontId="0" fillId="0" borderId="21" xfId="0" applyNumberFormat="1" applyBorder="1" applyAlignment="1">
      <alignment horizontal="center" vertical="center" shrinkToFit="1"/>
    </xf>
    <xf numFmtId="0" fontId="12" fillId="0" borderId="60" xfId="0" applyFont="1" applyBorder="1" applyAlignment="1">
      <alignment horizontal="center" vertical="center" shrinkToFit="1"/>
    </xf>
    <xf numFmtId="0" fontId="12" fillId="0" borderId="13" xfId="0" applyFont="1" applyBorder="1" applyAlignment="1">
      <alignment horizontal="center" vertical="center" shrinkToFit="1"/>
    </xf>
    <xf numFmtId="38" fontId="0" fillId="0" borderId="7" xfId="1" applyFont="1" applyBorder="1" applyAlignment="1" applyProtection="1">
      <alignment horizontal="center" shrinkToFit="1"/>
      <protection locked="0"/>
    </xf>
    <xf numFmtId="38" fontId="0" fillId="9" borderId="56" xfId="1" applyFont="1" applyFill="1" applyBorder="1" applyAlignment="1" applyProtection="1">
      <alignment shrinkToFit="1"/>
      <protection locked="0"/>
    </xf>
    <xf numFmtId="0" fontId="20" fillId="11" borderId="61" xfId="0" applyFont="1" applyFill="1" applyBorder="1" applyAlignment="1">
      <alignment horizontal="center" vertical="center" shrinkToFit="1"/>
    </xf>
    <xf numFmtId="0" fontId="20" fillId="11" borderId="62" xfId="0" applyFont="1" applyFill="1" applyBorder="1" applyAlignment="1">
      <alignment horizontal="center" vertical="center" shrinkToFit="1"/>
    </xf>
    <xf numFmtId="0" fontId="13" fillId="0" borderId="63" xfId="0" applyFont="1" applyBorder="1" applyAlignment="1" applyProtection="1">
      <alignment horizontal="center" shrinkToFit="1"/>
      <protection locked="0"/>
    </xf>
    <xf numFmtId="0" fontId="0" fillId="9" borderId="65" xfId="0" applyFill="1" applyBorder="1" applyAlignment="1" applyProtection="1">
      <alignment horizontal="center" shrinkToFit="1"/>
      <protection locked="0"/>
    </xf>
    <xf numFmtId="0" fontId="0" fillId="7" borderId="4" xfId="0" applyFill="1" applyBorder="1" applyAlignment="1">
      <alignment horizontal="center" vertical="center" shrinkToFit="1"/>
    </xf>
    <xf numFmtId="0" fontId="0" fillId="0" borderId="17" xfId="0" applyBorder="1" applyAlignment="1">
      <alignment horizontal="center" vertical="center" shrinkToFit="1"/>
    </xf>
    <xf numFmtId="38" fontId="0" fillId="0" borderId="31" xfId="1" applyFont="1" applyFill="1" applyBorder="1" applyAlignment="1" applyProtection="1">
      <alignment horizontal="center" shrinkToFit="1"/>
      <protection locked="0"/>
    </xf>
    <xf numFmtId="38" fontId="0" fillId="0" borderId="30" xfId="1" applyFont="1" applyFill="1" applyBorder="1" applyAlignment="1" applyProtection="1">
      <alignment horizontal="center" shrinkToFit="1"/>
      <protection locked="0"/>
    </xf>
    <xf numFmtId="38" fontId="0" fillId="0" borderId="1" xfId="1" applyFont="1" applyFill="1" applyBorder="1" applyAlignment="1" applyProtection="1">
      <alignment horizontal="center" shrinkToFit="1"/>
      <protection locked="0"/>
    </xf>
    <xf numFmtId="0" fontId="32" fillId="5" borderId="1" xfId="0" applyFont="1" applyFill="1" applyBorder="1" applyAlignment="1">
      <alignment horizontal="center" vertical="center" shrinkToFit="1"/>
    </xf>
    <xf numFmtId="0" fontId="5" fillId="7" borderId="43" xfId="0" applyFont="1" applyFill="1" applyBorder="1" applyAlignment="1">
      <alignment horizontal="center" vertical="center" shrinkToFit="1"/>
    </xf>
    <xf numFmtId="0" fontId="32" fillId="7" borderId="4" xfId="0" applyFont="1" applyFill="1" applyBorder="1" applyAlignment="1">
      <alignment horizontal="center" vertical="center" shrinkToFit="1"/>
    </xf>
    <xf numFmtId="0" fontId="32" fillId="6" borderId="7" xfId="0" applyFont="1" applyFill="1" applyBorder="1" applyAlignment="1">
      <alignment horizontal="center" vertical="center" shrinkToFit="1"/>
    </xf>
    <xf numFmtId="0" fontId="32" fillId="6" borderId="66" xfId="0" applyFont="1" applyFill="1" applyBorder="1" applyAlignment="1">
      <alignment horizontal="center" vertical="center" shrinkToFit="1"/>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21" fillId="0" borderId="33" xfId="0" applyFont="1" applyBorder="1">
      <alignment vertical="center"/>
    </xf>
    <xf numFmtId="0" fontId="21" fillId="0" borderId="37" xfId="0" applyFont="1" applyBorder="1">
      <alignment vertical="center"/>
    </xf>
    <xf numFmtId="0" fontId="21" fillId="0" borderId="34" xfId="0" applyFont="1" applyBorder="1">
      <alignment vertical="center"/>
    </xf>
    <xf numFmtId="0" fontId="0" fillId="0" borderId="44" xfId="0" applyBorder="1" applyAlignment="1">
      <alignment horizontal="center" vertical="center" shrinkToFit="1"/>
    </xf>
    <xf numFmtId="0" fontId="0" fillId="0" borderId="67" xfId="0" applyBorder="1" applyAlignment="1">
      <alignment horizontal="center" vertical="center" shrinkToFit="1"/>
    </xf>
    <xf numFmtId="0" fontId="36" fillId="0" borderId="0" xfId="0" applyFont="1" applyAlignment="1">
      <alignment horizontal="center" vertical="center" wrapText="1"/>
    </xf>
    <xf numFmtId="0" fontId="36" fillId="4" borderId="0" xfId="0" applyFont="1" applyFill="1">
      <alignment vertical="center"/>
    </xf>
    <xf numFmtId="0" fontId="0" fillId="3" borderId="1" xfId="0" applyFill="1" applyBorder="1" applyAlignment="1">
      <alignment vertical="center" shrinkToFit="1"/>
    </xf>
    <xf numFmtId="0" fontId="0" fillId="3" borderId="1" xfId="0" applyFill="1" applyBorder="1" applyAlignment="1">
      <alignment horizontal="center" vertical="center"/>
    </xf>
    <xf numFmtId="0" fontId="0" fillId="7" borderId="0" xfId="0" applyFill="1" applyAlignment="1">
      <alignment horizontal="right" vertical="center"/>
    </xf>
    <xf numFmtId="0" fontId="0" fillId="7" borderId="13" xfId="0" applyFill="1" applyBorder="1" applyAlignment="1">
      <alignment vertical="center" shrinkToFit="1"/>
    </xf>
    <xf numFmtId="0" fontId="0" fillId="7" borderId="7" xfId="0" applyFill="1" applyBorder="1" applyAlignment="1">
      <alignment horizontal="center" vertical="center"/>
    </xf>
    <xf numFmtId="0" fontId="19" fillId="7" borderId="1" xfId="0" applyFont="1" applyFill="1" applyBorder="1" applyAlignment="1">
      <alignment horizontal="center" vertical="center" shrinkToFit="1"/>
    </xf>
    <xf numFmtId="0" fontId="0" fillId="7" borderId="8" xfId="0" applyFill="1" applyBorder="1" applyAlignment="1">
      <alignment horizontal="center" vertical="center" shrinkToFit="1"/>
    </xf>
    <xf numFmtId="38" fontId="0" fillId="7" borderId="0" xfId="1" applyFont="1" applyFill="1" applyBorder="1" applyAlignment="1">
      <alignment horizontal="center" vertical="center" shrinkToFit="1"/>
    </xf>
    <xf numFmtId="38" fontId="0" fillId="7" borderId="8" xfId="1" applyFont="1" applyFill="1" applyBorder="1" applyAlignment="1">
      <alignment horizontal="center" vertical="center" shrinkToFit="1"/>
    </xf>
    <xf numFmtId="38" fontId="0" fillId="7" borderId="37" xfId="1" applyFont="1" applyFill="1" applyBorder="1" applyAlignment="1">
      <alignment horizontal="center" vertical="center"/>
    </xf>
    <xf numFmtId="0" fontId="0" fillId="7" borderId="4" xfId="0" applyFill="1" applyBorder="1" applyAlignment="1">
      <alignment horizontal="center" vertical="center"/>
    </xf>
    <xf numFmtId="0" fontId="0" fillId="3" borderId="1" xfId="0" applyFill="1" applyBorder="1" applyAlignment="1">
      <alignment horizontal="right" vertical="center" shrinkToFit="1"/>
    </xf>
    <xf numFmtId="38" fontId="0" fillId="0" borderId="0" xfId="1" applyFont="1" applyBorder="1">
      <alignment vertical="center"/>
    </xf>
    <xf numFmtId="0" fontId="0" fillId="0" borderId="69" xfId="0" applyBorder="1" applyAlignment="1">
      <alignment horizontal="center" vertical="center"/>
    </xf>
    <xf numFmtId="0" fontId="0" fillId="0" borderId="68" xfId="0" applyBorder="1" applyAlignment="1">
      <alignment horizontal="center" vertical="center"/>
    </xf>
    <xf numFmtId="0" fontId="43" fillId="0" borderId="0" xfId="0" applyFont="1">
      <alignment vertical="center"/>
    </xf>
    <xf numFmtId="0" fontId="44" fillId="0" borderId="64" xfId="0" applyFont="1" applyBorder="1" applyAlignment="1" applyProtection="1">
      <alignment horizontal="center" shrinkToFit="1"/>
      <protection locked="0"/>
    </xf>
    <xf numFmtId="0" fontId="45" fillId="0" borderId="0" xfId="0" applyFont="1" applyAlignment="1">
      <alignment horizontal="center" vertical="center"/>
    </xf>
    <xf numFmtId="0" fontId="0" fillId="0" borderId="5" xfId="0" applyBorder="1" applyAlignment="1">
      <alignment horizontal="left" vertical="center"/>
    </xf>
    <xf numFmtId="0" fontId="0" fillId="0" borderId="8" xfId="0" applyBorder="1" applyAlignment="1">
      <alignment horizontal="left" vertical="center"/>
    </xf>
    <xf numFmtId="0" fontId="0" fillId="0" borderId="13" xfId="0" applyBorder="1" applyAlignment="1">
      <alignment horizontal="left" vertical="center"/>
    </xf>
    <xf numFmtId="178" fontId="12" fillId="0" borderId="0" xfId="0" applyNumberFormat="1" applyFont="1" applyAlignment="1">
      <alignment vertical="top"/>
    </xf>
    <xf numFmtId="0" fontId="0" fillId="0" borderId="4" xfId="0" applyBorder="1" applyAlignment="1">
      <alignment vertical="center" shrinkToFit="1"/>
    </xf>
    <xf numFmtId="0" fontId="0" fillId="0" borderId="70" xfId="0" applyBorder="1" applyAlignment="1">
      <alignment vertical="center" shrinkToFit="1"/>
    </xf>
    <xf numFmtId="0" fontId="0" fillId="0" borderId="53" xfId="0" applyBorder="1" applyAlignment="1">
      <alignment horizontal="center" vertical="center" wrapText="1"/>
    </xf>
    <xf numFmtId="38" fontId="0" fillId="3" borderId="31" xfId="1" applyFont="1" applyFill="1" applyBorder="1" applyAlignment="1" applyProtection="1">
      <alignment horizontal="right" vertical="center" shrinkToFit="1"/>
      <protection locked="0"/>
    </xf>
    <xf numFmtId="0" fontId="0" fillId="0" borderId="41" xfId="0" applyBorder="1" applyAlignment="1">
      <alignment horizontal="center" vertical="center" shrinkToFit="1"/>
    </xf>
    <xf numFmtId="38" fontId="0" fillId="3" borderId="75" xfId="1" applyFont="1" applyFill="1" applyBorder="1" applyAlignment="1" applyProtection="1">
      <alignment horizontal="right" vertical="center" shrinkToFit="1"/>
      <protection locked="0"/>
    </xf>
    <xf numFmtId="0" fontId="0" fillId="0" borderId="33" xfId="0" applyBorder="1" applyAlignment="1">
      <alignment horizontal="center" vertical="center" shrinkToFit="1"/>
    </xf>
    <xf numFmtId="0" fontId="0" fillId="0" borderId="37" xfId="0" applyBorder="1" applyAlignment="1">
      <alignment horizontal="center" vertical="center" shrinkToFit="1"/>
    </xf>
    <xf numFmtId="0" fontId="0" fillId="0" borderId="30" xfId="0" applyBorder="1" applyAlignment="1" applyProtection="1">
      <alignment horizontal="center" vertical="center" shrinkToFit="1"/>
      <protection locked="0"/>
    </xf>
    <xf numFmtId="181" fontId="0" fillId="0" borderId="31" xfId="1" applyNumberFormat="1" applyFont="1" applyFill="1" applyBorder="1" applyAlignment="1" applyProtection="1">
      <alignment horizontal="right" vertical="center" shrinkToFit="1"/>
      <protection locked="0"/>
    </xf>
    <xf numFmtId="0" fontId="0" fillId="0" borderId="76" xfId="0" applyBorder="1" applyAlignment="1" applyProtection="1">
      <alignment horizontal="center" vertical="center" shrinkToFit="1"/>
      <protection locked="0"/>
    </xf>
    <xf numFmtId="0" fontId="0" fillId="0" borderId="77" xfId="0" applyBorder="1" applyAlignment="1" applyProtection="1">
      <alignment horizontal="center" vertical="center" shrinkToFit="1"/>
      <protection locked="0"/>
    </xf>
    <xf numFmtId="181" fontId="0" fillId="0" borderId="75" xfId="1" applyNumberFormat="1" applyFont="1" applyFill="1" applyBorder="1" applyAlignment="1" applyProtection="1">
      <alignment horizontal="right" vertical="center" shrinkToFit="1"/>
      <protection locked="0"/>
    </xf>
    <xf numFmtId="38" fontId="0" fillId="0" borderId="31" xfId="1" applyFont="1" applyFill="1" applyBorder="1" applyAlignment="1" applyProtection="1">
      <alignment horizontal="right" vertical="center" shrinkToFit="1"/>
      <protection locked="0"/>
    </xf>
    <xf numFmtId="38" fontId="0" fillId="0" borderId="75" xfId="1" applyFont="1" applyFill="1" applyBorder="1" applyAlignment="1" applyProtection="1">
      <alignment horizontal="right" vertical="center" shrinkToFit="1"/>
      <protection locked="0"/>
    </xf>
    <xf numFmtId="0" fontId="46" fillId="0" borderId="5" xfId="0" applyFont="1" applyBorder="1" applyAlignment="1">
      <alignment horizontal="center" vertical="center"/>
    </xf>
    <xf numFmtId="0" fontId="46" fillId="0" borderId="13" xfId="0" applyFont="1" applyBorder="1" applyAlignment="1">
      <alignment horizontal="center" vertical="center"/>
    </xf>
    <xf numFmtId="0" fontId="0" fillId="0" borderId="7" xfId="0" applyBorder="1" applyAlignment="1">
      <alignment vertical="center" shrinkToFit="1"/>
    </xf>
    <xf numFmtId="0" fontId="0" fillId="0" borderId="8" xfId="0" applyBorder="1" applyAlignment="1">
      <alignment horizontal="center" vertical="center" shrinkToFit="1"/>
    </xf>
    <xf numFmtId="0" fontId="40" fillId="0" borderId="0" xfId="0" applyFont="1" applyAlignment="1">
      <alignment horizontal="center" vertical="center"/>
    </xf>
    <xf numFmtId="0" fontId="40" fillId="0" borderId="9" xfId="0" applyFont="1" applyBorder="1">
      <alignment vertical="center"/>
    </xf>
    <xf numFmtId="0" fontId="40" fillId="0" borderId="10" xfId="0" applyFont="1" applyBorder="1">
      <alignment vertical="center"/>
    </xf>
    <xf numFmtId="0" fontId="40" fillId="0" borderId="11" xfId="0" applyFont="1" applyBorder="1">
      <alignment vertical="center"/>
    </xf>
    <xf numFmtId="0" fontId="41" fillId="0" borderId="6" xfId="0" applyFont="1" applyBorder="1" applyAlignment="1">
      <alignment horizontal="center" vertical="center" shrinkToFit="1"/>
    </xf>
    <xf numFmtId="178" fontId="47" fillId="0" borderId="0" xfId="0" applyNumberFormat="1" applyFont="1" applyAlignment="1">
      <alignment shrinkToFit="1"/>
    </xf>
    <xf numFmtId="0" fontId="19" fillId="12" borderId="31" xfId="0" applyFont="1" applyFill="1" applyBorder="1" applyAlignment="1">
      <alignment horizontal="center" vertical="center" shrinkToFit="1"/>
    </xf>
    <xf numFmtId="0" fontId="19" fillId="6" borderId="77" xfId="0" applyFont="1" applyFill="1" applyBorder="1" applyAlignment="1">
      <alignment horizontal="center" vertical="center" shrinkToFit="1"/>
    </xf>
    <xf numFmtId="0" fontId="19" fillId="10" borderId="75" xfId="0" applyFont="1" applyFill="1" applyBorder="1" applyAlignment="1">
      <alignment horizontal="center" vertical="center" shrinkToFit="1"/>
    </xf>
    <xf numFmtId="178" fontId="25" fillId="0" borderId="0" xfId="0" applyNumberFormat="1" applyFont="1" applyAlignment="1">
      <alignment vertical="center" shrinkToFit="1"/>
    </xf>
    <xf numFmtId="0" fontId="0" fillId="0" borderId="84" xfId="0" applyBorder="1" applyAlignment="1">
      <alignment vertical="center" shrinkToFit="1"/>
    </xf>
    <xf numFmtId="176" fontId="26" fillId="0" borderId="0" xfId="0" applyNumberFormat="1" applyFont="1" applyAlignment="1">
      <alignment horizontal="center" vertical="center" shrinkToFit="1"/>
    </xf>
    <xf numFmtId="178" fontId="24" fillId="0" borderId="0" xfId="0" applyNumberFormat="1" applyFont="1" applyAlignment="1">
      <alignment horizontal="center" vertical="top" shrinkToFit="1"/>
    </xf>
    <xf numFmtId="0" fontId="46" fillId="13" borderId="5" xfId="0" applyFont="1" applyFill="1" applyBorder="1" applyAlignment="1">
      <alignment horizontal="center" vertical="center"/>
    </xf>
    <xf numFmtId="0" fontId="0" fillId="13" borderId="8" xfId="0" applyFill="1" applyBorder="1">
      <alignment vertical="center"/>
    </xf>
    <xf numFmtId="0" fontId="0" fillId="13" borderId="8" xfId="0" applyFill="1" applyBorder="1" applyAlignment="1">
      <alignment horizontal="center" vertical="center"/>
    </xf>
    <xf numFmtId="0" fontId="0" fillId="13" borderId="1" xfId="0" applyFill="1" applyBorder="1" applyAlignment="1">
      <alignment horizontal="center" vertical="center" shrinkToFit="1"/>
    </xf>
    <xf numFmtId="0" fontId="0" fillId="13" borderId="13" xfId="0" applyFill="1" applyBorder="1">
      <alignment vertical="center"/>
    </xf>
    <xf numFmtId="0" fontId="0" fillId="13" borderId="2" xfId="0" applyFill="1" applyBorder="1" applyAlignment="1">
      <alignment horizontal="center" vertical="center"/>
    </xf>
    <xf numFmtId="0" fontId="0" fillId="13" borderId="0" xfId="0" applyFill="1" applyAlignment="1">
      <alignment horizontal="left" vertical="center"/>
    </xf>
    <xf numFmtId="0" fontId="0" fillId="13" borderId="0" xfId="0" applyFill="1">
      <alignment vertical="center"/>
    </xf>
    <xf numFmtId="0" fontId="0" fillId="13" borderId="14" xfId="0" applyFill="1" applyBorder="1">
      <alignment vertical="center"/>
    </xf>
    <xf numFmtId="0" fontId="0" fillId="13" borderId="3" xfId="0" applyFill="1" applyBorder="1" applyAlignment="1">
      <alignment horizontal="center" vertical="center"/>
    </xf>
    <xf numFmtId="0" fontId="0" fillId="13" borderId="9" xfId="0" applyFill="1" applyBorder="1">
      <alignment vertical="center"/>
    </xf>
    <xf numFmtId="0" fontId="0" fillId="13" borderId="10" xfId="0" applyFill="1" applyBorder="1">
      <alignment vertical="center"/>
    </xf>
    <xf numFmtId="0" fontId="0" fillId="13" borderId="10" xfId="0" applyFill="1" applyBorder="1" applyAlignment="1">
      <alignment horizontal="center" vertical="center"/>
    </xf>
    <xf numFmtId="0" fontId="0" fillId="13" borderId="11" xfId="0" applyFill="1" applyBorder="1">
      <alignment vertical="center"/>
    </xf>
    <xf numFmtId="0" fontId="0" fillId="13" borderId="1" xfId="0" applyFill="1" applyBorder="1" applyAlignment="1">
      <alignment horizontal="center" vertical="center"/>
    </xf>
    <xf numFmtId="0" fontId="0" fillId="13" borderId="0" xfId="0" applyFill="1" applyAlignment="1">
      <alignment horizontal="center" vertical="center"/>
    </xf>
    <xf numFmtId="57" fontId="0" fillId="13" borderId="0" xfId="0" applyNumberFormat="1" applyFill="1" applyAlignment="1">
      <alignment horizontal="center" vertical="center"/>
    </xf>
    <xf numFmtId="0" fontId="0" fillId="13" borderId="8" xfId="0" applyFill="1" applyBorder="1" applyAlignment="1">
      <alignment horizontal="left" vertical="center"/>
    </xf>
    <xf numFmtId="0" fontId="0" fillId="13" borderId="13" xfId="0" applyFill="1" applyBorder="1" applyAlignment="1">
      <alignment horizontal="left" vertical="center"/>
    </xf>
    <xf numFmtId="0" fontId="46" fillId="13" borderId="13" xfId="0" applyFont="1" applyFill="1" applyBorder="1" applyAlignment="1">
      <alignment horizontal="right" vertical="center"/>
    </xf>
    <xf numFmtId="0" fontId="0" fillId="13" borderId="9" xfId="0" applyFill="1" applyBorder="1" applyAlignment="1">
      <alignment horizontal="left" vertical="center"/>
    </xf>
    <xf numFmtId="0" fontId="0" fillId="13" borderId="10" xfId="0" applyFill="1" applyBorder="1" applyAlignment="1">
      <alignment horizontal="left" vertical="center"/>
    </xf>
    <xf numFmtId="0" fontId="12" fillId="11" borderId="5" xfId="0" applyFont="1" applyFill="1" applyBorder="1" applyAlignment="1">
      <alignment vertical="top"/>
    </xf>
    <xf numFmtId="0" fontId="12" fillId="11" borderId="8" xfId="0" applyFont="1" applyFill="1" applyBorder="1">
      <alignment vertical="center"/>
    </xf>
    <xf numFmtId="0" fontId="12" fillId="11" borderId="6" xfId="0" applyFont="1" applyFill="1" applyBorder="1">
      <alignment vertical="center"/>
    </xf>
    <xf numFmtId="0" fontId="51" fillId="11" borderId="10" xfId="0" applyFont="1" applyFill="1" applyBorder="1" applyAlignment="1">
      <alignment vertical="top" wrapText="1"/>
    </xf>
    <xf numFmtId="0" fontId="12" fillId="11" borderId="10" xfId="0" applyFont="1" applyFill="1" applyBorder="1">
      <alignment vertical="center"/>
    </xf>
    <xf numFmtId="0" fontId="19" fillId="11" borderId="11" xfId="0" applyFont="1" applyFill="1" applyBorder="1">
      <alignment vertical="center"/>
    </xf>
    <xf numFmtId="0" fontId="1" fillId="0" borderId="0" xfId="0" applyFont="1" applyAlignment="1">
      <alignment vertical="center" shrinkToFit="1"/>
    </xf>
    <xf numFmtId="178" fontId="24" fillId="0" borderId="0" xfId="0" applyNumberFormat="1" applyFont="1" applyAlignment="1">
      <alignment vertical="center" shrinkToFit="1"/>
    </xf>
    <xf numFmtId="178" fontId="27" fillId="0" borderId="0" xfId="0" applyNumberFormat="1" applyFont="1" applyAlignment="1">
      <alignment shrinkToFit="1"/>
    </xf>
    <xf numFmtId="178" fontId="23" fillId="0" borderId="0" xfId="0" applyNumberFormat="1" applyFont="1" applyAlignment="1">
      <alignment vertical="center" shrinkToFit="1"/>
    </xf>
    <xf numFmtId="0" fontId="0" fillId="2" borderId="1" xfId="0" applyFill="1" applyBorder="1" applyAlignment="1" applyProtection="1">
      <alignment horizontal="center" vertical="center" shrinkToFit="1"/>
      <protection locked="0"/>
    </xf>
    <xf numFmtId="178" fontId="24" fillId="0" borderId="0" xfId="0" applyNumberFormat="1" applyFont="1" applyAlignment="1">
      <alignment horizontal="right" vertical="center" shrinkToFit="1"/>
    </xf>
    <xf numFmtId="57" fontId="0" fillId="2" borderId="1" xfId="0" applyNumberFormat="1" applyFill="1" applyBorder="1" applyAlignment="1" applyProtection="1">
      <alignment horizontal="center" vertical="center"/>
      <protection locked="0"/>
    </xf>
    <xf numFmtId="0" fontId="0" fillId="2" borderId="1" xfId="0" applyFill="1" applyBorder="1" applyAlignment="1" applyProtection="1">
      <alignment vertical="center" shrinkToFit="1"/>
      <protection locked="0"/>
    </xf>
    <xf numFmtId="0" fontId="0" fillId="2" borderId="1" xfId="0" applyFill="1" applyBorder="1" applyAlignment="1" applyProtection="1">
      <alignment horizontal="center" vertical="center"/>
      <protection locked="0"/>
    </xf>
    <xf numFmtId="0" fontId="0" fillId="2" borderId="7" xfId="0" applyFill="1" applyBorder="1" applyAlignment="1" applyProtection="1">
      <alignment horizontal="center" vertical="center" shrinkToFit="1"/>
      <protection locked="0"/>
    </xf>
    <xf numFmtId="0" fontId="0" fillId="0" borderId="4" xfId="0" applyBorder="1" applyProtection="1">
      <alignment vertical="center"/>
      <protection locked="0"/>
    </xf>
    <xf numFmtId="0" fontId="0" fillId="0" borderId="8" xfId="0" applyBorder="1" applyProtection="1">
      <alignment vertical="center"/>
      <protection locked="0"/>
    </xf>
    <xf numFmtId="0" fontId="0" fillId="0" borderId="0" xfId="0" applyProtection="1">
      <alignment vertical="center"/>
      <protection locked="0"/>
    </xf>
    <xf numFmtId="38" fontId="0" fillId="0" borderId="43" xfId="1" applyFont="1" applyFill="1" applyBorder="1" applyAlignment="1" applyProtection="1">
      <alignment horizontal="center" vertical="center" shrinkToFit="1"/>
    </xf>
    <xf numFmtId="0" fontId="0" fillId="0" borderId="13" xfId="0" applyBorder="1" applyAlignment="1">
      <alignment horizontal="center" shrinkToFit="1"/>
    </xf>
    <xf numFmtId="176" fontId="3" fillId="0" borderId="0" xfId="0" applyNumberFormat="1" applyFont="1" applyAlignment="1">
      <alignment vertical="top" shrinkToFit="1"/>
    </xf>
    <xf numFmtId="0" fontId="53" fillId="0" borderId="0" xfId="0" applyFont="1" applyAlignment="1">
      <alignment horizontal="center" vertical="center" shrinkToFit="1"/>
    </xf>
    <xf numFmtId="0" fontId="53" fillId="0" borderId="0" xfId="0" applyFont="1" applyAlignment="1">
      <alignment horizontal="center" vertical="center"/>
    </xf>
    <xf numFmtId="0" fontId="54" fillId="0" borderId="59" xfId="0" applyFont="1" applyBorder="1" applyAlignment="1">
      <alignment horizontal="center" vertical="center" shrinkToFit="1"/>
    </xf>
    <xf numFmtId="0" fontId="55" fillId="0" borderId="15" xfId="0" applyFont="1" applyBorder="1" applyAlignment="1">
      <alignment horizontal="center" vertical="center" shrinkToFit="1"/>
    </xf>
    <xf numFmtId="0" fontId="54" fillId="0" borderId="47" xfId="0" applyFont="1" applyBorder="1" applyAlignment="1">
      <alignment horizontal="center" vertical="center" shrinkToFit="1"/>
    </xf>
    <xf numFmtId="0" fontId="55" fillId="0" borderId="3" xfId="0" applyFont="1" applyBorder="1" applyAlignment="1">
      <alignment horizontal="center" vertical="center" textRotation="255" shrinkToFit="1"/>
    </xf>
    <xf numFmtId="0" fontId="40" fillId="0" borderId="13" xfId="0" applyFont="1" applyBorder="1" applyAlignment="1">
      <alignment vertical="center" shrinkToFit="1"/>
    </xf>
    <xf numFmtId="0" fontId="12" fillId="0" borderId="70" xfId="0" applyFont="1" applyBorder="1" applyAlignment="1">
      <alignment vertical="center" shrinkToFit="1"/>
    </xf>
    <xf numFmtId="38" fontId="0" fillId="3" borderId="1" xfId="0" applyNumberFormat="1" applyFill="1" applyBorder="1" applyAlignment="1">
      <alignment horizontal="center" vertical="center" shrinkToFit="1"/>
    </xf>
    <xf numFmtId="0" fontId="0" fillId="3" borderId="1" xfId="0" applyFill="1" applyBorder="1" applyAlignment="1">
      <alignment horizontal="center" vertical="center" shrinkToFit="1"/>
    </xf>
    <xf numFmtId="38" fontId="0" fillId="3" borderId="3" xfId="1" applyFont="1" applyFill="1" applyBorder="1" applyAlignment="1">
      <alignment horizontal="center" vertical="center" shrinkToFit="1"/>
    </xf>
    <xf numFmtId="38" fontId="0" fillId="3" borderId="1" xfId="1" applyFont="1" applyFill="1" applyBorder="1" applyAlignment="1">
      <alignment horizontal="center" vertical="center" shrinkToFit="1"/>
    </xf>
    <xf numFmtId="0" fontId="0" fillId="0" borderId="12" xfId="0" applyBorder="1" applyAlignment="1">
      <alignment horizontal="right" vertical="center" shrinkToFit="1"/>
    </xf>
    <xf numFmtId="0" fontId="19" fillId="0" borderId="0" xfId="0" applyFont="1" applyAlignment="1">
      <alignment horizontal="left" vertical="center"/>
    </xf>
    <xf numFmtId="0" fontId="12" fillId="11" borderId="9" xfId="0" applyFont="1" applyFill="1" applyBorder="1">
      <alignment vertical="center"/>
    </xf>
    <xf numFmtId="0" fontId="0" fillId="13" borderId="7" xfId="0" applyFill="1" applyBorder="1" applyAlignment="1">
      <alignment horizontal="center" vertical="center"/>
    </xf>
    <xf numFmtId="0" fontId="0" fillId="13" borderId="12" xfId="0" applyFill="1" applyBorder="1" applyAlignment="1">
      <alignment horizontal="center" vertical="center"/>
    </xf>
    <xf numFmtId="0" fontId="0" fillId="13" borderId="4" xfId="0" applyFill="1" applyBorder="1" applyAlignment="1">
      <alignment horizontal="center" vertical="center"/>
    </xf>
    <xf numFmtId="0" fontId="0" fillId="13" borderId="7" xfId="0" applyFill="1" applyBorder="1" applyAlignment="1">
      <alignment horizontal="left" vertical="top" wrapText="1" shrinkToFit="1"/>
    </xf>
    <xf numFmtId="0" fontId="0" fillId="13" borderId="12" xfId="0" applyFill="1" applyBorder="1" applyAlignment="1">
      <alignment horizontal="left" vertical="top" wrapText="1" shrinkToFit="1"/>
    </xf>
    <xf numFmtId="0" fontId="0" fillId="13" borderId="4" xfId="0" applyFill="1" applyBorder="1" applyAlignment="1">
      <alignment horizontal="left" vertical="top" wrapText="1" shrinkToFit="1"/>
    </xf>
    <xf numFmtId="0" fontId="0" fillId="13" borderId="5" xfId="0" applyFill="1" applyBorder="1" applyAlignment="1">
      <alignment horizontal="left" vertical="top" wrapText="1" shrinkToFit="1"/>
    </xf>
    <xf numFmtId="0" fontId="0" fillId="13" borderId="8" xfId="0" applyFill="1" applyBorder="1" applyAlignment="1">
      <alignment horizontal="left" vertical="top" wrapText="1" shrinkToFit="1"/>
    </xf>
    <xf numFmtId="0" fontId="0" fillId="13" borderId="6" xfId="0" applyFill="1" applyBorder="1" applyAlignment="1">
      <alignment horizontal="left" vertical="top" wrapText="1" shrinkToFit="1"/>
    </xf>
    <xf numFmtId="0" fontId="0" fillId="13" borderId="9" xfId="0" applyFill="1" applyBorder="1" applyAlignment="1">
      <alignment horizontal="left" vertical="top" wrapText="1" shrinkToFit="1"/>
    </xf>
    <xf numFmtId="0" fontId="0" fillId="13" borderId="10" xfId="0" applyFill="1" applyBorder="1" applyAlignment="1">
      <alignment horizontal="left" vertical="top" wrapText="1" shrinkToFit="1"/>
    </xf>
    <xf numFmtId="0" fontId="0" fillId="13" borderId="11" xfId="0" applyFill="1" applyBorder="1" applyAlignment="1">
      <alignment horizontal="left" vertical="top" wrapText="1" shrinkToFit="1"/>
    </xf>
    <xf numFmtId="0" fontId="0" fillId="2" borderId="1" xfId="0" applyFill="1" applyBorder="1" applyAlignment="1" applyProtection="1">
      <alignment horizontal="center" vertical="center" shrinkToFit="1"/>
      <protection locked="0"/>
    </xf>
    <xf numFmtId="49" fontId="0" fillId="2" borderId="1" xfId="1" applyNumberFormat="1" applyFont="1" applyFill="1" applyBorder="1" applyAlignment="1" applyProtection="1">
      <alignment horizontal="center" vertical="center" shrinkToFit="1"/>
      <protection locked="0"/>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1" xfId="0" applyBorder="1" applyAlignment="1">
      <alignment horizontal="center" vertical="center" shrinkToFit="1"/>
    </xf>
    <xf numFmtId="0" fontId="8" fillId="0" borderId="1" xfId="0" applyFont="1" applyBorder="1" applyAlignment="1">
      <alignment horizontal="center" vertical="center" shrinkToFit="1"/>
    </xf>
    <xf numFmtId="0" fontId="49" fillId="0" borderId="15" xfId="0" applyFont="1" applyBorder="1" applyAlignment="1">
      <alignment horizontal="center" vertical="center"/>
    </xf>
    <xf numFmtId="0" fontId="0" fillId="0" borderId="7" xfId="0" applyBorder="1" applyAlignment="1">
      <alignment horizontal="center" vertical="center" shrinkToFit="1"/>
    </xf>
    <xf numFmtId="0" fontId="0" fillId="0" borderId="12" xfId="0" applyBorder="1" applyAlignment="1">
      <alignment horizontal="center" vertical="center" shrinkToFit="1"/>
    </xf>
    <xf numFmtId="0" fontId="0" fillId="0" borderId="4" xfId="0" applyBorder="1" applyAlignment="1">
      <alignment horizontal="center" vertical="center" shrinkToFit="1"/>
    </xf>
    <xf numFmtId="0" fontId="0" fillId="0" borderId="23" xfId="0" applyBorder="1" applyAlignment="1" applyProtection="1">
      <alignment horizontal="center" vertical="center" shrinkToFit="1"/>
      <protection locked="0"/>
    </xf>
    <xf numFmtId="0" fontId="0" fillId="0" borderId="24" xfId="0" applyBorder="1" applyAlignment="1" applyProtection="1">
      <alignment horizontal="center" vertical="center" shrinkToFit="1"/>
      <protection locked="0"/>
    </xf>
    <xf numFmtId="0" fontId="0" fillId="0" borderId="7" xfId="0" applyBorder="1" applyAlignment="1" applyProtection="1">
      <alignment horizontal="left" vertical="center" shrinkToFit="1"/>
      <protection locked="0"/>
    </xf>
    <xf numFmtId="0" fontId="0" fillId="0" borderId="12" xfId="0" applyBorder="1" applyAlignment="1" applyProtection="1">
      <alignment horizontal="left" vertical="center" shrinkToFit="1"/>
      <protection locked="0"/>
    </xf>
    <xf numFmtId="0" fontId="0" fillId="0" borderId="4" xfId="0" applyBorder="1" applyAlignment="1" applyProtection="1">
      <alignment horizontal="left" vertical="center" shrinkToFit="1"/>
      <protection locked="0"/>
    </xf>
    <xf numFmtId="0" fontId="0" fillId="0" borderId="7" xfId="0" applyBorder="1" applyAlignment="1">
      <alignment horizontal="left" vertical="center"/>
    </xf>
    <xf numFmtId="0" fontId="0" fillId="0" borderId="12" xfId="0" applyBorder="1" applyAlignment="1">
      <alignment horizontal="left" vertical="center"/>
    </xf>
    <xf numFmtId="0" fontId="0" fillId="0" borderId="4" xfId="0" applyBorder="1" applyAlignment="1">
      <alignment horizontal="left" vertical="center"/>
    </xf>
    <xf numFmtId="0" fontId="0" fillId="0" borderId="23" xfId="0" applyBorder="1" applyAlignment="1">
      <alignment horizontal="center" vertical="center" shrinkToFit="1"/>
    </xf>
    <xf numFmtId="0" fontId="0" fillId="0" borderId="24" xfId="0" applyBorder="1" applyAlignment="1">
      <alignment horizontal="center" vertical="center" shrinkToFit="1"/>
    </xf>
    <xf numFmtId="0" fontId="44" fillId="0" borderId="79" xfId="0" applyFont="1" applyBorder="1" applyAlignment="1">
      <alignment horizontal="center" vertical="top" wrapText="1" shrinkToFit="1"/>
    </xf>
    <xf numFmtId="0" fontId="44" fillId="0" borderId="80" xfId="0" applyFont="1" applyBorder="1" applyAlignment="1">
      <alignment horizontal="center" vertical="top" wrapText="1" shrinkToFit="1"/>
    </xf>
    <xf numFmtId="0" fontId="44" fillId="0" borderId="20" xfId="0" applyFont="1" applyBorder="1" applyAlignment="1">
      <alignment horizontal="center" vertical="top" wrapText="1" shrinkToFit="1"/>
    </xf>
    <xf numFmtId="0" fontId="0" fillId="0" borderId="1" xfId="0" applyBorder="1" applyAlignment="1">
      <alignment horizontal="center" vertical="center"/>
    </xf>
    <xf numFmtId="0" fontId="14" fillId="0" borderId="8" xfId="0" applyFont="1" applyBorder="1" applyAlignment="1">
      <alignment horizontal="center" vertical="top" wrapText="1"/>
    </xf>
    <xf numFmtId="0" fontId="19" fillId="0" borderId="8" xfId="0" applyFont="1" applyBorder="1" applyAlignment="1">
      <alignment horizontal="center" vertical="top" wrapText="1"/>
    </xf>
    <xf numFmtId="0" fontId="19" fillId="0" borderId="0" xfId="0" applyFont="1" applyAlignment="1">
      <alignment horizontal="center" vertical="top" wrapText="1"/>
    </xf>
    <xf numFmtId="0" fontId="19" fillId="0" borderId="10" xfId="0" applyFont="1" applyBorder="1" applyAlignment="1">
      <alignment horizontal="center" vertical="top" wrapText="1"/>
    </xf>
    <xf numFmtId="0" fontId="42" fillId="0" borderId="0" xfId="0" applyFont="1" applyAlignment="1">
      <alignment horizontal="center" vertical="center" shrinkToFit="1"/>
    </xf>
    <xf numFmtId="0" fontId="42" fillId="0" borderId="67" xfId="0" applyFont="1" applyBorder="1" applyAlignment="1">
      <alignment horizontal="center" vertical="center" shrinkToFit="1"/>
    </xf>
    <xf numFmtId="0" fontId="0" fillId="8" borderId="41" xfId="0" applyFill="1" applyBorder="1" applyAlignment="1">
      <alignment horizontal="center" vertical="center" wrapText="1"/>
    </xf>
    <xf numFmtId="0" fontId="0" fillId="8" borderId="10" xfId="0" applyFill="1" applyBorder="1" applyAlignment="1">
      <alignment horizontal="center" vertical="center" wrapText="1"/>
    </xf>
    <xf numFmtId="0" fontId="0" fillId="8" borderId="78" xfId="0" applyFill="1" applyBorder="1" applyAlignment="1">
      <alignment horizontal="center" vertical="center" wrapText="1"/>
    </xf>
    <xf numFmtId="0" fontId="0" fillId="0" borderId="7" xfId="0" applyBorder="1" applyAlignment="1">
      <alignment horizontal="center" vertical="center"/>
    </xf>
    <xf numFmtId="0" fontId="19" fillId="7" borderId="5" xfId="0" applyFont="1" applyFill="1" applyBorder="1" applyAlignment="1">
      <alignment horizontal="left" vertical="center" wrapText="1" shrinkToFit="1"/>
    </xf>
    <xf numFmtId="0" fontId="19" fillId="7" borderId="81" xfId="0" applyFont="1" applyFill="1" applyBorder="1" applyAlignment="1">
      <alignment horizontal="left" vertical="center" wrapText="1" shrinkToFit="1"/>
    </xf>
    <xf numFmtId="0" fontId="19" fillId="7" borderId="13" xfId="0" applyFont="1" applyFill="1" applyBorder="1" applyAlignment="1">
      <alignment horizontal="left" vertical="center" wrapText="1" shrinkToFit="1"/>
    </xf>
    <xf numFmtId="0" fontId="19" fillId="7" borderId="67" xfId="0" applyFont="1" applyFill="1" applyBorder="1" applyAlignment="1">
      <alignment horizontal="left" vertical="center" wrapText="1" shrinkToFit="1"/>
    </xf>
    <xf numFmtId="0" fontId="19" fillId="7" borderId="9" xfId="0" applyFont="1" applyFill="1" applyBorder="1" applyAlignment="1">
      <alignment horizontal="left" vertical="center" wrapText="1" shrinkToFit="1"/>
    </xf>
    <xf numFmtId="0" fontId="19" fillId="7" borderId="78" xfId="0" applyFont="1" applyFill="1" applyBorder="1" applyAlignment="1">
      <alignment horizontal="left" vertical="center" wrapText="1" shrinkToFit="1"/>
    </xf>
    <xf numFmtId="0" fontId="0" fillId="0" borderId="50" xfId="0" applyBorder="1" applyAlignment="1">
      <alignment horizontal="center" vertical="center" justifyLastLine="1" shrinkToFit="1"/>
    </xf>
    <xf numFmtId="0" fontId="0" fillId="0" borderId="51" xfId="0" applyBorder="1" applyAlignment="1">
      <alignment horizontal="center" vertical="center" justifyLastLine="1" shrinkToFit="1"/>
    </xf>
    <xf numFmtId="0" fontId="0" fillId="0" borderId="52" xfId="0" applyBorder="1" applyAlignment="1">
      <alignment horizontal="center" vertical="center" justifyLastLine="1" shrinkToFit="1"/>
    </xf>
    <xf numFmtId="0" fontId="19" fillId="5" borderId="5" xfId="0" applyFont="1" applyFill="1" applyBorder="1" applyAlignment="1">
      <alignment horizontal="left" vertical="center" wrapText="1" shrinkToFit="1"/>
    </xf>
    <xf numFmtId="0" fontId="19" fillId="5" borderId="81" xfId="0" applyFont="1" applyFill="1" applyBorder="1" applyAlignment="1">
      <alignment horizontal="left" vertical="center" wrapText="1" shrinkToFit="1"/>
    </xf>
    <xf numFmtId="0" fontId="19" fillId="5" borderId="13" xfId="0" applyFont="1" applyFill="1" applyBorder="1" applyAlignment="1">
      <alignment horizontal="left" vertical="center" wrapText="1" shrinkToFit="1"/>
    </xf>
    <xf numFmtId="0" fontId="19" fillId="5" borderId="67" xfId="0" applyFont="1" applyFill="1" applyBorder="1" applyAlignment="1">
      <alignment horizontal="left" vertical="center" wrapText="1" shrinkToFit="1"/>
    </xf>
    <xf numFmtId="0" fontId="19" fillId="5" borderId="9" xfId="0" applyFont="1" applyFill="1" applyBorder="1" applyAlignment="1">
      <alignment horizontal="left" vertical="center" wrapText="1" shrinkToFit="1"/>
    </xf>
    <xf numFmtId="0" fontId="19" fillId="5" borderId="78" xfId="0" applyFont="1" applyFill="1" applyBorder="1" applyAlignment="1">
      <alignment horizontal="left" vertical="center" wrapText="1" shrinkToFit="1"/>
    </xf>
    <xf numFmtId="0" fontId="19" fillId="5" borderId="7" xfId="0" applyFont="1" applyFill="1" applyBorder="1" applyAlignment="1">
      <alignment horizontal="center" vertical="center" shrinkToFit="1"/>
    </xf>
    <xf numFmtId="0" fontId="19" fillId="5" borderId="66" xfId="0" applyFont="1" applyFill="1" applyBorder="1" applyAlignment="1">
      <alignment horizontal="center" vertical="center" shrinkToFit="1"/>
    </xf>
    <xf numFmtId="0" fontId="19" fillId="6" borderId="5" xfId="0" applyFont="1" applyFill="1" applyBorder="1" applyAlignment="1">
      <alignment horizontal="left" vertical="center" wrapText="1" shrinkToFit="1"/>
    </xf>
    <xf numFmtId="0" fontId="19" fillId="6" borderId="81" xfId="0" applyFont="1" applyFill="1" applyBorder="1" applyAlignment="1">
      <alignment horizontal="left" vertical="center" wrapText="1" shrinkToFit="1"/>
    </xf>
    <xf numFmtId="0" fontId="19" fillId="6" borderId="13" xfId="0" applyFont="1" applyFill="1" applyBorder="1" applyAlignment="1">
      <alignment horizontal="left" vertical="center" wrapText="1" shrinkToFit="1"/>
    </xf>
    <xf numFmtId="0" fontId="19" fillId="6" borderId="67" xfId="0" applyFont="1" applyFill="1" applyBorder="1" applyAlignment="1">
      <alignment horizontal="left" vertical="center" wrapText="1" shrinkToFit="1"/>
    </xf>
    <xf numFmtId="0" fontId="19" fillId="6" borderId="82" xfId="0" applyFont="1" applyFill="1" applyBorder="1" applyAlignment="1">
      <alignment horizontal="center" vertical="center" textRotation="255" wrapText="1" shrinkToFit="1"/>
    </xf>
    <xf numFmtId="0" fontId="19" fillId="6" borderId="59" xfId="0" applyFont="1" applyFill="1" applyBorder="1" applyAlignment="1">
      <alignment horizontal="center" vertical="center" textRotation="255" shrinkToFit="1"/>
    </xf>
    <xf numFmtId="0" fontId="19" fillId="6" borderId="83" xfId="0" applyFont="1" applyFill="1" applyBorder="1" applyAlignment="1">
      <alignment horizontal="center" vertical="center" textRotation="255" shrinkToFit="1"/>
    </xf>
    <xf numFmtId="0" fontId="19" fillId="5" borderId="30" xfId="0" applyFont="1" applyFill="1" applyBorder="1" applyAlignment="1">
      <alignment horizontal="center" vertical="center" textRotation="255" wrapText="1" shrinkToFit="1"/>
    </xf>
    <xf numFmtId="0" fontId="19" fillId="5" borderId="30" xfId="0" applyFont="1" applyFill="1" applyBorder="1" applyAlignment="1">
      <alignment horizontal="center" vertical="center" textRotation="255" shrinkToFit="1"/>
    </xf>
    <xf numFmtId="0" fontId="19" fillId="7" borderId="30" xfId="0" applyFont="1" applyFill="1" applyBorder="1" applyAlignment="1">
      <alignment horizontal="center" vertical="center" textRotation="255" wrapText="1"/>
    </xf>
    <xf numFmtId="0" fontId="0" fillId="10" borderId="17" xfId="0" applyFill="1" applyBorder="1" applyAlignment="1">
      <alignment horizontal="center" vertical="center" shrinkToFit="1"/>
    </xf>
    <xf numFmtId="0" fontId="0" fillId="10" borderId="18" xfId="0" applyFill="1" applyBorder="1" applyAlignment="1">
      <alignment horizontal="center" vertical="center" shrinkToFit="1"/>
    </xf>
    <xf numFmtId="0" fontId="0" fillId="7" borderId="17" xfId="0" applyFill="1" applyBorder="1" applyAlignment="1">
      <alignment horizontal="center" vertical="center" shrinkToFit="1"/>
    </xf>
    <xf numFmtId="0" fontId="0" fillId="7" borderId="18" xfId="0" applyFill="1" applyBorder="1" applyAlignment="1">
      <alignment horizontal="center" vertical="center" shrinkToFit="1"/>
    </xf>
    <xf numFmtId="0" fontId="0" fillId="10" borderId="25" xfId="0" applyFill="1" applyBorder="1" applyAlignment="1">
      <alignment horizontal="right" vertical="center" shrinkToFit="1"/>
    </xf>
    <xf numFmtId="0" fontId="0" fillId="10" borderId="26" xfId="0" applyFill="1" applyBorder="1" applyAlignment="1">
      <alignment horizontal="right" vertical="center" shrinkToFit="1"/>
    </xf>
    <xf numFmtId="0" fontId="0" fillId="7" borderId="7" xfId="0" applyFill="1" applyBorder="1" applyAlignment="1">
      <alignment horizontal="center" vertical="center" shrinkToFit="1"/>
    </xf>
    <xf numFmtId="0" fontId="0" fillId="7" borderId="4" xfId="0" applyFill="1" applyBorder="1" applyAlignment="1">
      <alignment horizontal="center" vertical="center" shrinkToFit="1"/>
    </xf>
    <xf numFmtId="0" fontId="0" fillId="7" borderId="5" xfId="0" applyFill="1" applyBorder="1" applyAlignment="1">
      <alignment horizontal="center" vertical="center" shrinkToFit="1"/>
    </xf>
    <xf numFmtId="0" fontId="0" fillId="7" borderId="6" xfId="0" applyFill="1" applyBorder="1" applyAlignment="1">
      <alignment horizontal="center" vertical="center" shrinkToFit="1"/>
    </xf>
    <xf numFmtId="0" fontId="0" fillId="0" borderId="69" xfId="0" applyBorder="1" applyAlignment="1">
      <alignment horizontal="center" vertical="center" shrinkToFit="1"/>
    </xf>
    <xf numFmtId="0" fontId="0" fillId="0" borderId="68" xfId="0" applyBorder="1" applyAlignment="1">
      <alignment horizontal="center" vertical="center" shrinkToFit="1"/>
    </xf>
    <xf numFmtId="0" fontId="0" fillId="2" borderId="77" xfId="0" applyFill="1" applyBorder="1" applyAlignment="1" applyProtection="1">
      <alignment horizontal="center" vertical="center" shrinkToFit="1"/>
      <protection locked="0"/>
    </xf>
    <xf numFmtId="0" fontId="0" fillId="2" borderId="75" xfId="0" applyFill="1" applyBorder="1" applyAlignment="1" applyProtection="1">
      <alignment horizontal="center" vertical="center" shrinkToFit="1"/>
      <protection locked="0"/>
    </xf>
    <xf numFmtId="0" fontId="13" fillId="0" borderId="0" xfId="0" applyFont="1" applyAlignment="1">
      <alignment horizontal="left" vertical="center" wrapText="1" shrinkToFit="1"/>
    </xf>
    <xf numFmtId="0" fontId="0" fillId="0" borderId="85" xfId="0" applyBorder="1" applyAlignment="1">
      <alignment horizontal="center" vertical="center" shrinkToFit="1"/>
    </xf>
    <xf numFmtId="0" fontId="0" fillId="2" borderId="76" xfId="0" applyFill="1" applyBorder="1" applyAlignment="1" applyProtection="1">
      <alignment horizontal="center" vertical="center" shrinkToFit="1"/>
      <protection locked="0"/>
    </xf>
    <xf numFmtId="0" fontId="40" fillId="0" borderId="5" xfId="0" applyFont="1" applyBorder="1" applyAlignment="1">
      <alignment horizontal="left" vertical="center" shrinkToFit="1"/>
    </xf>
    <xf numFmtId="0" fontId="40" fillId="0" borderId="8" xfId="0" applyFont="1" applyBorder="1" applyAlignment="1">
      <alignment horizontal="left" vertical="center" shrinkToFit="1"/>
    </xf>
    <xf numFmtId="0" fontId="40" fillId="0" borderId="6" xfId="0" applyFont="1" applyBorder="1" applyAlignment="1">
      <alignment horizontal="left" vertical="center" shrinkToFit="1"/>
    </xf>
    <xf numFmtId="0" fontId="0" fillId="0" borderId="12" xfId="0" applyBorder="1" applyAlignment="1">
      <alignment horizontal="center" vertical="center"/>
    </xf>
    <xf numFmtId="0" fontId="0" fillId="0" borderId="0" xfId="0" applyAlignment="1">
      <alignment horizontal="right" vertical="center"/>
    </xf>
    <xf numFmtId="0" fontId="0" fillId="0" borderId="8" xfId="0" applyBorder="1" applyAlignment="1">
      <alignment horizontal="center" vertical="center" shrinkToFit="1"/>
    </xf>
    <xf numFmtId="0" fontId="0" fillId="0" borderId="72" xfId="0" applyBorder="1" applyAlignment="1">
      <alignment horizontal="center" vertical="center" shrinkToFit="1"/>
    </xf>
    <xf numFmtId="0" fontId="0" fillId="0" borderId="6" xfId="0" applyBorder="1" applyAlignment="1">
      <alignment horizontal="center" vertical="center" shrinkToFit="1"/>
    </xf>
    <xf numFmtId="0" fontId="0" fillId="0" borderId="73" xfId="0" applyBorder="1" applyAlignment="1">
      <alignment horizontal="center" vertical="center" shrinkToFit="1"/>
    </xf>
    <xf numFmtId="0" fontId="0" fillId="0" borderId="74" xfId="0" applyBorder="1" applyAlignment="1">
      <alignment horizontal="center" vertical="center" shrinkToFit="1"/>
    </xf>
    <xf numFmtId="0" fontId="0" fillId="0" borderId="26" xfId="0" applyBorder="1" applyAlignment="1">
      <alignment horizontal="center" vertical="center" shrinkToFit="1"/>
    </xf>
    <xf numFmtId="0" fontId="0" fillId="0" borderId="43" xfId="0" applyBorder="1" applyAlignment="1">
      <alignment horizontal="center" vertical="center" shrinkToFit="1"/>
    </xf>
    <xf numFmtId="0" fontId="0" fillId="0" borderId="41" xfId="0" applyBorder="1" applyAlignment="1">
      <alignment horizontal="center" vertical="center" shrinkToFit="1"/>
    </xf>
    <xf numFmtId="0" fontId="0" fillId="0" borderId="50" xfId="0" applyBorder="1" applyAlignment="1">
      <alignment horizontal="center" vertical="center" shrinkToFit="1"/>
    </xf>
    <xf numFmtId="0" fontId="0" fillId="0" borderId="51" xfId="0" applyBorder="1" applyAlignment="1">
      <alignment horizontal="center" vertical="center" shrinkToFit="1"/>
    </xf>
    <xf numFmtId="0" fontId="0" fillId="0" borderId="71" xfId="0" applyBorder="1" applyAlignment="1">
      <alignment horizontal="center" vertical="center" shrinkToFit="1"/>
    </xf>
    <xf numFmtId="0" fontId="56" fillId="0" borderId="8" xfId="0" applyFont="1" applyBorder="1" applyAlignment="1">
      <alignment horizontal="center" vertical="top" wrapText="1"/>
    </xf>
    <xf numFmtId="0" fontId="56" fillId="0" borderId="0" xfId="0" applyFont="1" applyAlignment="1">
      <alignment horizontal="center" vertical="top" wrapText="1"/>
    </xf>
    <xf numFmtId="178" fontId="27" fillId="0" borderId="0" xfId="0" applyNumberFormat="1" applyFont="1" applyAlignment="1">
      <alignment horizontal="left" wrapText="1" shrinkToFit="1"/>
    </xf>
    <xf numFmtId="178" fontId="24" fillId="0" borderId="0" xfId="0" applyNumberFormat="1" applyFont="1" applyAlignment="1">
      <alignment horizontal="center" vertical="center" shrinkToFit="1"/>
    </xf>
    <xf numFmtId="178" fontId="25" fillId="0" borderId="1" xfId="0" applyNumberFormat="1" applyFont="1" applyBorder="1" applyAlignment="1">
      <alignment horizontal="center" shrinkToFit="1"/>
    </xf>
    <xf numFmtId="0" fontId="24" fillId="0" borderId="0" xfId="0" applyFont="1" applyAlignment="1">
      <alignment horizontal="center" vertical="center" shrinkToFit="1"/>
    </xf>
    <xf numFmtId="178" fontId="25" fillId="0" borderId="0" xfId="0" applyNumberFormat="1" applyFont="1" applyAlignment="1">
      <alignment horizontal="center" vertical="center" shrinkToFit="1"/>
    </xf>
    <xf numFmtId="180" fontId="18" fillId="0" borderId="0" xfId="0" applyNumberFormat="1" applyFont="1" applyAlignment="1">
      <alignment horizontal="center" shrinkToFit="1"/>
    </xf>
    <xf numFmtId="38" fontId="18" fillId="0" borderId="0" xfId="1" applyFont="1" applyBorder="1" applyAlignment="1">
      <alignment horizontal="center" vertical="center" shrinkToFit="1"/>
    </xf>
    <xf numFmtId="180" fontId="18" fillId="0" borderId="0" xfId="0" applyNumberFormat="1" applyFont="1" applyAlignment="1">
      <alignment horizontal="center" vertical="center" shrinkToFit="1"/>
    </xf>
    <xf numFmtId="0" fontId="0" fillId="0" borderId="0" xfId="0" applyAlignment="1">
      <alignment horizontal="center" vertical="center"/>
    </xf>
    <xf numFmtId="178" fontId="27" fillId="0" borderId="0" xfId="0" applyNumberFormat="1" applyFont="1" applyAlignment="1">
      <alignment horizontal="right" vertical="center" shrinkToFit="1"/>
    </xf>
    <xf numFmtId="0" fontId="0" fillId="2" borderId="7" xfId="0" applyFill="1" applyBorder="1" applyAlignment="1">
      <alignment horizontal="center" vertical="center"/>
    </xf>
    <xf numFmtId="0" fontId="0" fillId="2" borderId="12" xfId="0" applyFill="1" applyBorder="1" applyAlignment="1">
      <alignment horizontal="center" vertical="center"/>
    </xf>
    <xf numFmtId="0" fontId="0" fillId="2" borderId="4" xfId="0" applyFill="1" applyBorder="1" applyAlignment="1">
      <alignment horizontal="center" vertical="center"/>
    </xf>
    <xf numFmtId="176" fontId="26" fillId="0" borderId="0" xfId="0" applyNumberFormat="1" applyFont="1" applyAlignment="1">
      <alignment horizontal="right" shrinkToFit="1"/>
    </xf>
    <xf numFmtId="178" fontId="24" fillId="0" borderId="0" xfId="0" applyNumberFormat="1" applyFont="1" applyAlignment="1">
      <alignment horizontal="center" vertical="top" shrinkToFit="1"/>
    </xf>
    <xf numFmtId="176" fontId="3" fillId="0" borderId="0" xfId="0" applyNumberFormat="1" applyFont="1" applyAlignment="1">
      <alignment horizontal="right" vertical="center" shrinkToFit="1"/>
    </xf>
    <xf numFmtId="178" fontId="25" fillId="0" borderId="0" xfId="0" applyNumberFormat="1" applyFont="1" applyAlignment="1">
      <alignment horizontal="center" shrinkToFit="1"/>
    </xf>
    <xf numFmtId="176" fontId="26" fillId="0" borderId="0" xfId="0" applyNumberFormat="1" applyFont="1" applyAlignment="1">
      <alignment horizontal="right" vertical="center" shrinkToFit="1"/>
    </xf>
    <xf numFmtId="178" fontId="26" fillId="0" borderId="0" xfId="0" applyNumberFormat="1" applyFont="1" applyAlignment="1">
      <alignment horizontal="center" vertical="center" shrinkToFit="1"/>
    </xf>
    <xf numFmtId="178" fontId="25" fillId="0" borderId="5" xfId="0" applyNumberFormat="1" applyFont="1" applyBorder="1" applyAlignment="1">
      <alignment horizontal="center" shrinkToFit="1"/>
    </xf>
    <xf numFmtId="178" fontId="25" fillId="0" borderId="8" xfId="0" applyNumberFormat="1" applyFont="1" applyBorder="1" applyAlignment="1">
      <alignment horizontal="center" shrinkToFit="1"/>
    </xf>
    <xf numFmtId="178" fontId="25" fillId="0" borderId="6" xfId="0" applyNumberFormat="1" applyFont="1" applyBorder="1" applyAlignment="1">
      <alignment horizontal="center" shrinkToFit="1"/>
    </xf>
    <xf numFmtId="178" fontId="25" fillId="0" borderId="9" xfId="0" applyNumberFormat="1" applyFont="1" applyBorder="1" applyAlignment="1">
      <alignment horizontal="center" shrinkToFit="1"/>
    </xf>
    <xf numFmtId="178" fontId="25" fillId="0" borderId="10" xfId="0" applyNumberFormat="1" applyFont="1" applyBorder="1" applyAlignment="1">
      <alignment horizontal="center" shrinkToFit="1"/>
    </xf>
    <xf numFmtId="178" fontId="25" fillId="0" borderId="11" xfId="0" applyNumberFormat="1" applyFont="1" applyBorder="1" applyAlignment="1">
      <alignment horizontal="center" shrinkToFit="1"/>
    </xf>
    <xf numFmtId="0" fontId="32" fillId="0" borderId="5" xfId="0" applyFont="1" applyBorder="1" applyAlignment="1">
      <alignment horizontal="left" vertical="top" wrapText="1"/>
    </xf>
    <xf numFmtId="0" fontId="32" fillId="0" borderId="8" xfId="0" applyFont="1" applyBorder="1" applyAlignment="1">
      <alignment horizontal="left" vertical="top" wrapText="1"/>
    </xf>
    <xf numFmtId="0" fontId="32" fillId="0" borderId="6" xfId="0" applyFont="1" applyBorder="1" applyAlignment="1">
      <alignment horizontal="left" vertical="top" wrapText="1"/>
    </xf>
    <xf numFmtId="0" fontId="32" fillId="0" borderId="13" xfId="0" applyFont="1" applyBorder="1" applyAlignment="1">
      <alignment horizontal="left" vertical="top" wrapText="1"/>
    </xf>
    <xf numFmtId="0" fontId="32" fillId="0" borderId="0" xfId="0" applyFont="1" applyAlignment="1">
      <alignment horizontal="left" vertical="top" wrapText="1"/>
    </xf>
    <xf numFmtId="0" fontId="32" fillId="0" borderId="14" xfId="0" applyFont="1" applyBorder="1" applyAlignment="1">
      <alignment horizontal="left" vertical="top" wrapText="1"/>
    </xf>
    <xf numFmtId="0" fontId="32" fillId="0" borderId="9" xfId="0" applyFont="1" applyBorder="1" applyAlignment="1">
      <alignment horizontal="left" vertical="top" wrapText="1"/>
    </xf>
    <xf numFmtId="0" fontId="32" fillId="0" borderId="10" xfId="0" applyFont="1" applyBorder="1" applyAlignment="1">
      <alignment horizontal="left" vertical="top" wrapText="1"/>
    </xf>
    <xf numFmtId="0" fontId="32" fillId="0" borderId="11" xfId="0" applyFont="1" applyBorder="1" applyAlignment="1">
      <alignment horizontal="left" vertical="top" wrapText="1"/>
    </xf>
    <xf numFmtId="176" fontId="26" fillId="0" borderId="0" xfId="0" applyNumberFormat="1" applyFont="1" applyAlignment="1">
      <alignment horizontal="center" vertical="center" shrinkToFit="1"/>
    </xf>
    <xf numFmtId="0" fontId="0" fillId="2" borderId="1" xfId="0" applyFill="1" applyBorder="1" applyAlignment="1">
      <alignment horizontal="center" vertical="center"/>
    </xf>
    <xf numFmtId="178" fontId="5" fillId="0" borderId="0" xfId="0" applyNumberFormat="1" applyFont="1" applyAlignment="1">
      <alignment horizontal="center" vertical="center" shrinkToFit="1"/>
    </xf>
    <xf numFmtId="180" fontId="5" fillId="0" borderId="0" xfId="0" applyNumberFormat="1" applyFont="1" applyAlignment="1">
      <alignment horizontal="center" vertical="center" shrinkToFit="1"/>
    </xf>
    <xf numFmtId="178" fontId="24" fillId="0" borderId="0" xfId="0" applyNumberFormat="1" applyFont="1" applyAlignment="1">
      <alignment horizontal="right" vertical="center" shrinkToFit="1"/>
    </xf>
    <xf numFmtId="178" fontId="5" fillId="0" borderId="0" xfId="0" applyNumberFormat="1" applyFont="1" applyAlignment="1">
      <alignment horizontal="center" vertical="center"/>
    </xf>
    <xf numFmtId="178" fontId="5" fillId="0" borderId="0" xfId="0" applyNumberFormat="1" applyFont="1" applyAlignment="1">
      <alignment horizontal="center" vertical="center" wrapText="1"/>
    </xf>
    <xf numFmtId="176" fontId="5" fillId="0" borderId="0" xfId="1" applyNumberFormat="1" applyFont="1" applyFill="1" applyBorder="1" applyAlignment="1">
      <alignment horizontal="center" vertical="center" shrinkToFit="1"/>
    </xf>
    <xf numFmtId="0" fontId="5" fillId="0" borderId="0" xfId="0" applyFont="1" applyAlignment="1">
      <alignment horizontal="center" vertical="center" wrapText="1"/>
    </xf>
    <xf numFmtId="178" fontId="24" fillId="0" borderId="0" xfId="0" applyNumberFormat="1" applyFont="1" applyAlignment="1">
      <alignment horizontal="center" shrinkToFit="1"/>
    </xf>
    <xf numFmtId="176" fontId="3" fillId="0" borderId="0" xfId="0" applyNumberFormat="1" applyFont="1" applyAlignment="1">
      <alignment horizontal="right" shrinkToFit="1"/>
    </xf>
    <xf numFmtId="0" fontId="3" fillId="0" borderId="1" xfId="0" applyFont="1" applyBorder="1" applyAlignment="1">
      <alignment horizontal="center" vertical="center" shrinkToFit="1"/>
    </xf>
    <xf numFmtId="0" fontId="3" fillId="2" borderId="1" xfId="0" applyFont="1" applyFill="1" applyBorder="1" applyAlignment="1">
      <alignment horizontal="center" vertical="center" shrinkToFit="1"/>
    </xf>
    <xf numFmtId="179" fontId="25" fillId="0" borderId="7" xfId="0" applyNumberFormat="1" applyFont="1" applyBorder="1" applyAlignment="1">
      <alignment horizontal="center" shrinkToFit="1"/>
    </xf>
    <xf numFmtId="179" fontId="25" fillId="0" borderId="4" xfId="0" applyNumberFormat="1" applyFont="1" applyBorder="1" applyAlignment="1">
      <alignment horizontal="center" shrinkToFit="1"/>
    </xf>
    <xf numFmtId="176" fontId="26" fillId="0" borderId="0" xfId="0" applyNumberFormat="1" applyFont="1" applyAlignment="1">
      <alignment horizontal="center" shrinkToFit="1"/>
    </xf>
    <xf numFmtId="178" fontId="3" fillId="0" borderId="0" xfId="0" applyNumberFormat="1" applyFont="1" applyAlignment="1">
      <alignment horizontal="left" shrinkToFit="1"/>
    </xf>
    <xf numFmtId="178" fontId="39" fillId="0" borderId="0" xfId="0" applyNumberFormat="1" applyFont="1" applyAlignment="1">
      <alignment horizontal="left" vertical="center" shrinkToFit="1"/>
    </xf>
    <xf numFmtId="0" fontId="29" fillId="0" borderId="0" xfId="0" applyFont="1" applyAlignment="1">
      <alignment horizontal="left" shrinkToFit="1"/>
    </xf>
    <xf numFmtId="0" fontId="29" fillId="0" borderId="0" xfId="0" applyFont="1" applyAlignment="1">
      <alignment horizontal="right" vertical="center" shrinkToFit="1"/>
    </xf>
    <xf numFmtId="178" fontId="25" fillId="0" borderId="0" xfId="0" applyNumberFormat="1" applyFont="1" applyAlignment="1">
      <alignment horizontal="left" shrinkToFit="1"/>
    </xf>
    <xf numFmtId="180" fontId="5" fillId="0" borderId="0" xfId="1" applyNumberFormat="1" applyFont="1" applyFill="1" applyBorder="1" applyAlignment="1">
      <alignment horizontal="center" vertical="center" shrinkToFit="1"/>
    </xf>
    <xf numFmtId="0" fontId="39" fillId="0" borderId="0" xfId="0" applyFont="1" applyAlignment="1">
      <alignment horizontal="center"/>
    </xf>
    <xf numFmtId="178" fontId="30" fillId="0" borderId="0" xfId="0" applyNumberFormat="1" applyFont="1" applyAlignment="1">
      <alignment horizontal="left" vertical="center" shrinkToFit="1"/>
    </xf>
    <xf numFmtId="178" fontId="48" fillId="0" borderId="0" xfId="0" applyNumberFormat="1" applyFont="1" applyAlignment="1">
      <alignment horizontal="left" vertical="center" shrinkToFit="1"/>
    </xf>
    <xf numFmtId="178" fontId="8" fillId="0" borderId="1" xfId="0" applyNumberFormat="1" applyFont="1" applyBorder="1" applyAlignment="1">
      <alignment horizontal="center" vertical="center" shrinkToFit="1"/>
    </xf>
    <xf numFmtId="177" fontId="30" fillId="0" borderId="0" xfId="0" applyNumberFormat="1" applyFont="1" applyAlignment="1">
      <alignment horizontal="center" vertical="center" shrinkToFit="1"/>
    </xf>
    <xf numFmtId="176" fontId="3" fillId="0" borderId="0" xfId="1" applyNumberFormat="1" applyFont="1" applyFill="1" applyBorder="1" applyAlignment="1">
      <alignment horizontal="right" vertical="center" shrinkToFit="1"/>
    </xf>
    <xf numFmtId="178" fontId="27" fillId="0" borderId="0" xfId="0" applyNumberFormat="1" applyFont="1" applyAlignment="1">
      <alignment horizontal="left" vertical="center" shrinkToFit="1"/>
    </xf>
    <xf numFmtId="0" fontId="24" fillId="0" borderId="2" xfId="0" applyFont="1" applyBorder="1" applyAlignment="1">
      <alignment horizontal="center" vertical="center"/>
    </xf>
    <xf numFmtId="0" fontId="24" fillId="0" borderId="15" xfId="0" applyFont="1" applyBorder="1" applyAlignment="1">
      <alignment horizontal="center" vertical="center"/>
    </xf>
    <xf numFmtId="0" fontId="24" fillId="0" borderId="1" xfId="0" applyFont="1" applyBorder="1" applyAlignment="1">
      <alignment horizontal="center" vertical="center" shrinkToFit="1"/>
    </xf>
    <xf numFmtId="176" fontId="3" fillId="0" borderId="0" xfId="1" applyNumberFormat="1" applyFont="1" applyBorder="1" applyAlignment="1">
      <alignment horizontal="right" vertical="center" shrinkToFit="1"/>
    </xf>
    <xf numFmtId="176" fontId="3" fillId="0" borderId="0" xfId="0" applyNumberFormat="1" applyFont="1" applyAlignment="1">
      <alignment horizontal="center" vertical="center" shrinkToFit="1"/>
    </xf>
    <xf numFmtId="176" fontId="25" fillId="0" borderId="0" xfId="0" applyNumberFormat="1" applyFont="1" applyAlignment="1">
      <alignment horizontal="center" vertical="center" shrinkToFit="1"/>
    </xf>
    <xf numFmtId="178" fontId="27" fillId="0" borderId="0" xfId="0" applyNumberFormat="1" applyFont="1" applyAlignment="1">
      <alignment horizontal="left" shrinkToFit="1"/>
    </xf>
    <xf numFmtId="0" fontId="8" fillId="0" borderId="0" xfId="0" applyFont="1" applyAlignment="1">
      <alignment horizontal="center" vertical="center"/>
    </xf>
    <xf numFmtId="0" fontId="24" fillId="0" borderId="3" xfId="0" applyFont="1" applyBorder="1" applyAlignment="1">
      <alignment horizontal="center" vertical="center"/>
    </xf>
    <xf numFmtId="178" fontId="23" fillId="0" borderId="0" xfId="0" applyNumberFormat="1" applyFont="1" applyAlignment="1">
      <alignment horizontal="left" vertical="center" shrinkToFit="1"/>
    </xf>
    <xf numFmtId="0" fontId="24" fillId="2" borderId="2" xfId="0" applyFont="1" applyFill="1" applyBorder="1" applyAlignment="1">
      <alignment horizontal="center" vertical="center"/>
    </xf>
    <xf numFmtId="0" fontId="24" fillId="2" borderId="15" xfId="0" applyFont="1" applyFill="1" applyBorder="1" applyAlignment="1">
      <alignment horizontal="center" vertical="center"/>
    </xf>
    <xf numFmtId="0" fontId="24" fillId="2" borderId="3" xfId="0" applyFont="1" applyFill="1" applyBorder="1" applyAlignment="1">
      <alignment horizontal="center" vertical="center"/>
    </xf>
    <xf numFmtId="176" fontId="3" fillId="0" borderId="0" xfId="0" applyNumberFormat="1" applyFont="1" applyAlignment="1">
      <alignment horizontal="right" vertical="top" shrinkToFit="1"/>
    </xf>
    <xf numFmtId="0" fontId="24" fillId="2" borderId="1" xfId="0" applyFont="1" applyFill="1" applyBorder="1" applyAlignment="1">
      <alignment horizontal="center" vertical="center" shrinkToFit="1"/>
    </xf>
  </cellXfs>
  <cellStyles count="2">
    <cellStyle name="桁区切り" xfId="1" builtinId="6"/>
    <cellStyle name="標準" xfId="0" builtinId="0"/>
  </cellStyles>
  <dxfs count="22">
    <dxf>
      <fill>
        <patternFill>
          <bgColor theme="4" tint="0.39994506668294322"/>
        </patternFill>
      </fill>
    </dxf>
    <dxf>
      <fill>
        <patternFill>
          <bgColor theme="4" tint="0.79998168889431442"/>
        </patternFill>
      </fill>
    </dxf>
    <dxf>
      <fill>
        <patternFill>
          <bgColor theme="4" tint="0.39994506668294322"/>
        </patternFill>
      </fill>
    </dxf>
    <dxf>
      <fill>
        <patternFill>
          <bgColor theme="4" tint="0.79998168889431442"/>
        </patternFill>
      </fill>
    </dxf>
    <dxf>
      <fill>
        <patternFill patternType="solid">
          <bgColor theme="0" tint="-0.499984740745262"/>
        </patternFill>
      </fill>
    </dxf>
    <dxf>
      <fill>
        <patternFill>
          <bgColor theme="5" tint="0.39994506668294322"/>
        </patternFill>
      </fill>
    </dxf>
    <dxf>
      <fill>
        <patternFill>
          <bgColor theme="5" tint="0.79998168889431442"/>
        </patternFill>
      </fill>
    </dxf>
    <dxf>
      <fill>
        <patternFill>
          <bgColor theme="7" tint="0.39994506668294322"/>
        </patternFill>
      </fill>
    </dxf>
    <dxf>
      <fill>
        <patternFill>
          <bgColor theme="7" tint="0.79998168889431442"/>
        </patternFill>
      </fill>
    </dxf>
    <dxf>
      <fill>
        <patternFill>
          <bgColor theme="9" tint="0.39994506668294322"/>
        </patternFill>
      </fill>
    </dxf>
    <dxf>
      <fill>
        <patternFill>
          <bgColor theme="9" tint="0.79998168889431442"/>
        </patternFill>
      </fill>
    </dxf>
    <dxf>
      <fill>
        <patternFill>
          <bgColor rgb="FFFF0000"/>
        </patternFill>
      </fill>
    </dxf>
    <dxf>
      <fill>
        <patternFill>
          <bgColor theme="4" tint="0.79998168889431442"/>
        </patternFill>
      </fill>
    </dxf>
    <dxf>
      <fill>
        <patternFill>
          <bgColor theme="4" tint="0.39994506668294322"/>
        </patternFill>
      </fill>
    </dxf>
    <dxf>
      <fill>
        <patternFill>
          <bgColor theme="0" tint="-0.499984740745262"/>
        </patternFill>
      </fill>
    </dxf>
    <dxf>
      <fill>
        <patternFill>
          <bgColor theme="1" tint="0.34998626667073579"/>
        </patternFill>
      </fill>
    </dxf>
    <dxf>
      <fill>
        <patternFill>
          <bgColor rgb="FFFF0066"/>
        </patternFill>
      </fill>
    </dxf>
    <dxf>
      <fill>
        <patternFill>
          <bgColor theme="4" tint="0.39994506668294322"/>
        </patternFill>
      </fill>
    </dxf>
    <dxf>
      <fill>
        <patternFill>
          <bgColor theme="4" tint="0.79998168889431442"/>
        </patternFill>
      </fill>
    </dxf>
    <dxf>
      <fill>
        <patternFill>
          <bgColor rgb="FFFF0000"/>
        </patternFill>
      </fill>
    </dxf>
    <dxf>
      <fill>
        <patternFill>
          <bgColor theme="4" tint="0.59996337778862885"/>
        </patternFill>
      </fill>
    </dxf>
    <dxf>
      <font>
        <strike val="0"/>
      </font>
      <fill>
        <patternFill>
          <bgColor theme="4" tint="0.59996337778862885"/>
        </patternFill>
      </fill>
    </dxf>
  </dxfs>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8</xdr:col>
      <xdr:colOff>38099</xdr:colOff>
      <xdr:row>13</xdr:row>
      <xdr:rowOff>95251</xdr:rowOff>
    </xdr:from>
    <xdr:to>
      <xdr:col>11</xdr:col>
      <xdr:colOff>190500</xdr:colOff>
      <xdr:row>16</xdr:row>
      <xdr:rowOff>85725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a:xfrm>
          <a:off x="5676899" y="1285876"/>
          <a:ext cx="2305051" cy="704849"/>
        </a:xfrm>
        <a:prstGeom prst="wedgeRectCallout">
          <a:avLst>
            <a:gd name="adj1" fmla="val -93381"/>
            <a:gd name="adj2" fmla="val 19098"/>
          </a:avLst>
        </a:prstGeom>
        <a:solidFill>
          <a:srgbClr val="FFFF00"/>
        </a:solidFill>
        <a:ln w="2222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iDeCo</a:t>
          </a:r>
          <a:r>
            <a:rPr kumimoji="1" lang="ja-JP" altLang="en-US" sz="1100"/>
            <a:t>（イデコ・個人型確定拠出年金）掛金　はこちらへ</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34637</xdr:colOff>
      <xdr:row>0</xdr:row>
      <xdr:rowOff>8659</xdr:rowOff>
    </xdr:from>
    <xdr:to>
      <xdr:col>53</xdr:col>
      <xdr:colOff>62566</xdr:colOff>
      <xdr:row>51</xdr:row>
      <xdr:rowOff>102177</xdr:rowOff>
    </xdr:to>
    <xdr:pic>
      <xdr:nvPicPr>
        <xdr:cNvPr id="2" name="図 1">
          <a:extLst>
            <a:ext uri="{FF2B5EF4-FFF2-40B4-BE49-F238E27FC236}">
              <a16:creationId xmlns:a16="http://schemas.microsoft.com/office/drawing/2014/main" id="{950CD5A8-AD3E-407A-A3D0-91BB8CC73BC4}"/>
            </a:ext>
          </a:extLst>
        </xdr:cNvPr>
        <xdr:cNvPicPr>
          <a:picLocks noChangeAspect="1"/>
        </xdr:cNvPicPr>
      </xdr:nvPicPr>
      <xdr:blipFill>
        <a:blip xmlns:r="http://schemas.openxmlformats.org/officeDocument/2006/relationships" r:embed="rId1"/>
        <a:stretch>
          <a:fillRect/>
        </a:stretch>
      </xdr:blipFill>
      <xdr:spPr>
        <a:xfrm>
          <a:off x="2251364" y="8659"/>
          <a:ext cx="10669952" cy="7696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41</xdr:col>
          <xdr:colOff>110837</xdr:colOff>
          <xdr:row>0</xdr:row>
          <xdr:rowOff>113433</xdr:rowOff>
        </xdr:from>
        <xdr:to>
          <xdr:col>48</xdr:col>
          <xdr:colOff>120362</xdr:colOff>
          <xdr:row>0</xdr:row>
          <xdr:rowOff>280536</xdr:rowOff>
        </xdr:to>
        <xdr:pic>
          <xdr:nvPicPr>
            <xdr:cNvPr id="8" name="図 7">
              <a:extLst>
                <a:ext uri="{FF2B5EF4-FFF2-40B4-BE49-F238E27FC236}">
                  <a16:creationId xmlns:a16="http://schemas.microsoft.com/office/drawing/2014/main" id="{5E095695-F877-32F3-2F0C-17C678C6B448}"/>
                </a:ext>
              </a:extLst>
            </xdr:cNvPr>
            <xdr:cNvPicPr>
              <a:picLocks noChangeAspect="1" noChangeArrowheads="1"/>
              <a:extLst>
                <a:ext uri="{84589F7E-364E-4C9E-8A38-B11213B215E9}">
                  <a14:cameraTool cellRange="$FJ$11:$FO$11" spid="_x0000_s181904"/>
                </a:ext>
              </a:extLst>
            </xdr:cNvPicPr>
          </xdr:nvPicPr>
          <xdr:blipFill>
            <a:blip xmlns:r="http://schemas.openxmlformats.org/officeDocument/2006/relationships" r:embed="rId2"/>
            <a:srcRect/>
            <a:stretch>
              <a:fillRect/>
            </a:stretch>
          </xdr:blipFill>
          <xdr:spPr bwMode="auto">
            <a:xfrm>
              <a:off x="10207337" y="113433"/>
              <a:ext cx="1585480" cy="16710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69273</xdr:colOff>
          <xdr:row>11</xdr:row>
          <xdr:rowOff>95248</xdr:rowOff>
        </xdr:from>
        <xdr:to>
          <xdr:col>32</xdr:col>
          <xdr:colOff>164523</xdr:colOff>
          <xdr:row>50</xdr:row>
          <xdr:rowOff>51955</xdr:rowOff>
        </xdr:to>
        <xdr:pic>
          <xdr:nvPicPr>
            <xdr:cNvPr id="16" name="図 15">
              <a:extLst>
                <a:ext uri="{FF2B5EF4-FFF2-40B4-BE49-F238E27FC236}">
                  <a16:creationId xmlns:a16="http://schemas.microsoft.com/office/drawing/2014/main" id="{4FE443E6-0AEF-FB82-A584-AD205C4C33A5}"/>
                </a:ext>
              </a:extLst>
            </xdr:cNvPr>
            <xdr:cNvPicPr>
              <a:picLocks noChangeAspect="1" noChangeArrowheads="1"/>
              <a:extLst>
                <a:ext uri="{84589F7E-364E-4C9E-8A38-B11213B215E9}">
                  <a14:cameraTool cellRange="$BJ$14:$CL$49" spid="_x0000_s181905"/>
                </a:ext>
              </a:extLst>
            </xdr:cNvPicPr>
          </xdr:nvPicPr>
          <xdr:blipFill>
            <a:blip xmlns:r="http://schemas.openxmlformats.org/officeDocument/2006/relationships" r:embed="rId3"/>
            <a:srcRect/>
            <a:stretch>
              <a:fillRect/>
            </a:stretch>
          </xdr:blipFill>
          <xdr:spPr bwMode="auto">
            <a:xfrm>
              <a:off x="2736273" y="2026225"/>
              <a:ext cx="5498523" cy="548120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164524</xdr:colOff>
          <xdr:row>11</xdr:row>
          <xdr:rowOff>34637</xdr:rowOff>
        </xdr:from>
        <xdr:to>
          <xdr:col>52</xdr:col>
          <xdr:colOff>86591</xdr:colOff>
          <xdr:row>51</xdr:row>
          <xdr:rowOff>8659</xdr:rowOff>
        </xdr:to>
        <xdr:pic>
          <xdr:nvPicPr>
            <xdr:cNvPr id="17" name="図 16">
              <a:extLst>
                <a:ext uri="{FF2B5EF4-FFF2-40B4-BE49-F238E27FC236}">
                  <a16:creationId xmlns:a16="http://schemas.microsoft.com/office/drawing/2014/main" id="{AFADC19B-1AF3-1646-0FCF-F1A057B1C0E9}"/>
                </a:ext>
              </a:extLst>
            </xdr:cNvPr>
            <xdr:cNvPicPr>
              <a:picLocks noChangeAspect="1" noChangeArrowheads="1"/>
              <a:extLst>
                <a:ext uri="{84589F7E-364E-4C9E-8A38-B11213B215E9}">
                  <a14:cameraTool cellRange="$CZ$12:$EF$49" spid="_x0000_s181906"/>
                </a:ext>
              </a:extLst>
            </xdr:cNvPicPr>
          </xdr:nvPicPr>
          <xdr:blipFill>
            <a:blip xmlns:r="http://schemas.openxmlformats.org/officeDocument/2006/relationships" r:embed="rId4"/>
            <a:srcRect/>
            <a:stretch>
              <a:fillRect/>
            </a:stretch>
          </xdr:blipFill>
          <xdr:spPr bwMode="auto">
            <a:xfrm>
              <a:off x="8459933" y="1965614"/>
              <a:ext cx="4199658" cy="564572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112568</xdr:colOff>
      <xdr:row>54</xdr:row>
      <xdr:rowOff>86591</xdr:rowOff>
    </xdr:from>
    <xdr:to>
      <xdr:col>54</xdr:col>
      <xdr:colOff>141244</xdr:colOff>
      <xdr:row>97</xdr:row>
      <xdr:rowOff>103909</xdr:rowOff>
    </xdr:to>
    <xdr:pic>
      <xdr:nvPicPr>
        <xdr:cNvPr id="3" name="図 2">
          <a:extLst>
            <a:ext uri="{FF2B5EF4-FFF2-40B4-BE49-F238E27FC236}">
              <a16:creationId xmlns:a16="http://schemas.microsoft.com/office/drawing/2014/main" id="{527BC875-E486-47CF-AA66-00DA89826639}"/>
            </a:ext>
          </a:extLst>
        </xdr:cNvPr>
        <xdr:cNvPicPr>
          <a:picLocks noChangeAspect="1"/>
        </xdr:cNvPicPr>
      </xdr:nvPicPr>
      <xdr:blipFill>
        <a:blip xmlns:r="http://schemas.openxmlformats.org/officeDocument/2006/relationships" r:embed="rId5"/>
        <a:stretch>
          <a:fillRect/>
        </a:stretch>
      </xdr:blipFill>
      <xdr:spPr>
        <a:xfrm>
          <a:off x="2104159" y="8130886"/>
          <a:ext cx="11051699" cy="715240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173183</xdr:colOff>
          <xdr:row>1</xdr:row>
          <xdr:rowOff>86591</xdr:rowOff>
        </xdr:from>
        <xdr:to>
          <xdr:col>46</xdr:col>
          <xdr:colOff>138546</xdr:colOff>
          <xdr:row>7</xdr:row>
          <xdr:rowOff>139411</xdr:rowOff>
        </xdr:to>
        <xdr:pic>
          <xdr:nvPicPr>
            <xdr:cNvPr id="4" name="図 3">
              <a:extLst>
                <a:ext uri="{FF2B5EF4-FFF2-40B4-BE49-F238E27FC236}">
                  <a16:creationId xmlns:a16="http://schemas.microsoft.com/office/drawing/2014/main" id="{F5287EBB-750D-0303-8195-C6683346C5EC}"/>
                </a:ext>
              </a:extLst>
            </xdr:cNvPr>
            <xdr:cNvPicPr>
              <a:picLocks noChangeAspect="1" noChangeArrowheads="1"/>
              <a:extLst>
                <a:ext uri="{84589F7E-364E-4C9E-8A38-B11213B215E9}">
                  <a14:cameraTool cellRange="$EQ$2:$FY$7" spid="_x0000_s181907"/>
                </a:ext>
              </a:extLst>
            </xdr:cNvPicPr>
          </xdr:nvPicPr>
          <xdr:blipFill>
            <a:blip xmlns:r="http://schemas.openxmlformats.org/officeDocument/2006/relationships" r:embed="rId6"/>
            <a:srcRect/>
            <a:stretch>
              <a:fillRect/>
            </a:stretch>
          </xdr:blipFill>
          <xdr:spPr bwMode="auto">
            <a:xfrm>
              <a:off x="2389910" y="406977"/>
              <a:ext cx="8970818" cy="103995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O140"/>
  <sheetViews>
    <sheetView tabSelected="1" zoomScaleNormal="100" workbookViewId="0">
      <selection activeCell="H1" sqref="H1:J1"/>
    </sheetView>
  </sheetViews>
  <sheetFormatPr defaultRowHeight="13.5"/>
  <cols>
    <col min="1" max="1" width="2.875" customWidth="1"/>
    <col min="2" max="2" width="6.375" customWidth="1"/>
    <col min="3" max="3" width="13.25" customWidth="1"/>
    <col min="4" max="4" width="9.5" customWidth="1"/>
    <col min="5" max="8" width="8.75" customWidth="1"/>
    <col min="9" max="9" width="11.25" customWidth="1"/>
    <col min="10" max="11" width="8.5" customWidth="1"/>
    <col min="12" max="13" width="8.75" style="4" customWidth="1"/>
  </cols>
  <sheetData>
    <row r="1" spans="2:15" ht="15.75" customHeight="1">
      <c r="B1" t="s">
        <v>73</v>
      </c>
      <c r="C1" s="23" t="s">
        <v>240</v>
      </c>
      <c r="D1" s="423">
        <v>45657</v>
      </c>
      <c r="E1" s="467" t="s">
        <v>243</v>
      </c>
      <c r="F1" s="465" t="s">
        <v>13</v>
      </c>
      <c r="G1" s="465"/>
      <c r="H1" s="460"/>
      <c r="I1" s="460"/>
      <c r="J1" s="460"/>
      <c r="L1" s="95" t="s">
        <v>98</v>
      </c>
      <c r="M1" s="23">
        <f>'①入力（生命保険）'!N2</f>
        <v>0</v>
      </c>
      <c r="N1" s="23" t="s">
        <v>96</v>
      </c>
      <c r="O1" s="5" t="str">
        <f>IFERROR(IF(F7=I6,VLOOKUP(M1,L:M,2,FALSE),""),"")</f>
        <v/>
      </c>
    </row>
    <row r="2" spans="2:15" ht="15.75" customHeight="1">
      <c r="C2" s="23" t="s">
        <v>165</v>
      </c>
      <c r="D2" s="135">
        <f ca="1">TODAY()</f>
        <v>45593</v>
      </c>
      <c r="E2" s="467"/>
      <c r="F2" s="465" t="s">
        <v>14</v>
      </c>
      <c r="G2" s="465"/>
      <c r="H2" s="461"/>
      <c r="I2" s="461"/>
      <c r="J2" s="461"/>
      <c r="L2"/>
      <c r="N2" s="4"/>
    </row>
    <row r="3" spans="2:15" ht="15.75" customHeight="1">
      <c r="F3" s="466" t="s">
        <v>94</v>
      </c>
      <c r="G3" s="466"/>
      <c r="H3" s="460"/>
      <c r="I3" s="460"/>
      <c r="J3" s="460"/>
      <c r="L3"/>
      <c r="M3" t="s">
        <v>241</v>
      </c>
      <c r="N3" s="4"/>
    </row>
    <row r="4" spans="2:15" ht="15.75" customHeight="1">
      <c r="F4" s="465" t="s">
        <v>12</v>
      </c>
      <c r="G4" s="465"/>
      <c r="H4" s="460"/>
      <c r="I4" s="460"/>
      <c r="J4" s="460"/>
      <c r="L4"/>
      <c r="M4" t="s">
        <v>242</v>
      </c>
      <c r="N4" s="4"/>
    </row>
    <row r="5" spans="2:15" ht="15.75" customHeight="1">
      <c r="L5" s="23" t="s">
        <v>97</v>
      </c>
      <c r="M5" s="86" t="s">
        <v>95</v>
      </c>
      <c r="O5" s="2"/>
    </row>
    <row r="6" spans="2:15" ht="15.75" customHeight="1">
      <c r="B6" s="372" t="s">
        <v>244</v>
      </c>
      <c r="C6" s="42" t="s">
        <v>259</v>
      </c>
      <c r="D6" s="42"/>
      <c r="E6" s="42"/>
      <c r="F6" s="42"/>
      <c r="G6" s="42"/>
      <c r="H6" s="42"/>
      <c r="I6" s="374" t="s">
        <v>128</v>
      </c>
      <c r="J6" s="357" t="s">
        <v>129</v>
      </c>
      <c r="K6" s="43"/>
      <c r="L6" s="34"/>
      <c r="M6" s="23">
        <v>0</v>
      </c>
      <c r="O6" s="4"/>
    </row>
    <row r="7" spans="2:15" ht="15.75" customHeight="1">
      <c r="B7" s="20"/>
      <c r="C7" s="44" t="s">
        <v>258</v>
      </c>
      <c r="D7" s="44"/>
      <c r="E7" s="136"/>
      <c r="F7" s="421" t="s">
        <v>129</v>
      </c>
      <c r="G7" s="462" t="s">
        <v>257</v>
      </c>
      <c r="H7" s="463"/>
      <c r="I7" s="463"/>
      <c r="J7" s="463"/>
      <c r="K7" s="464"/>
      <c r="L7" s="424" t="s">
        <v>273</v>
      </c>
      <c r="M7" s="23">
        <v>1</v>
      </c>
    </row>
    <row r="8" spans="2:15" ht="15.75" customHeight="1">
      <c r="F8" s="2"/>
      <c r="L8" s="424" t="s">
        <v>246</v>
      </c>
      <c r="M8" s="23">
        <v>2</v>
      </c>
    </row>
    <row r="9" spans="2:15" ht="15.75" customHeight="1">
      <c r="B9" s="389" t="s">
        <v>245</v>
      </c>
      <c r="C9" s="390" t="s">
        <v>188</v>
      </c>
      <c r="D9" s="391"/>
      <c r="E9" s="390"/>
      <c r="F9" s="390"/>
      <c r="G9" s="390"/>
      <c r="H9" s="390"/>
      <c r="I9" s="392" t="s">
        <v>155</v>
      </c>
      <c r="L9" s="424"/>
      <c r="M9" s="23">
        <v>3</v>
      </c>
    </row>
    <row r="10" spans="2:15" ht="15.75" customHeight="1">
      <c r="B10" s="393"/>
      <c r="C10" s="394" t="s">
        <v>112</v>
      </c>
      <c r="D10" s="395" t="s">
        <v>178</v>
      </c>
      <c r="E10" s="396"/>
      <c r="F10" s="395"/>
      <c r="G10" s="395"/>
      <c r="H10" s="395"/>
      <c r="I10" s="397"/>
      <c r="L10" s="424"/>
      <c r="M10" s="23">
        <v>4</v>
      </c>
    </row>
    <row r="11" spans="2:15" ht="15.75" customHeight="1">
      <c r="B11" s="393"/>
      <c r="C11" s="398" t="s">
        <v>111</v>
      </c>
      <c r="D11" s="395" t="s">
        <v>179</v>
      </c>
      <c r="E11" s="396"/>
      <c r="F11" s="396"/>
      <c r="G11" s="396"/>
      <c r="H11" s="395"/>
      <c r="I11" s="397"/>
      <c r="L11" s="424"/>
      <c r="M11" s="23">
        <v>5</v>
      </c>
    </row>
    <row r="12" spans="2:15" ht="15.75" customHeight="1">
      <c r="B12" s="399"/>
      <c r="C12" s="400"/>
      <c r="D12" s="400"/>
      <c r="E12" s="400"/>
      <c r="F12" s="401"/>
      <c r="G12" s="400"/>
      <c r="H12" s="400"/>
      <c r="I12" s="402"/>
      <c r="L12" s="424"/>
      <c r="M12" s="23">
        <v>6</v>
      </c>
    </row>
    <row r="13" spans="2:15" ht="15.75" customHeight="1">
      <c r="B13" s="389" t="s">
        <v>248</v>
      </c>
      <c r="C13" s="390" t="s">
        <v>247</v>
      </c>
      <c r="D13" s="390"/>
      <c r="E13" s="390"/>
      <c r="F13" s="390"/>
      <c r="G13" s="390"/>
      <c r="H13" s="390"/>
      <c r="I13" s="403" t="s">
        <v>114</v>
      </c>
      <c r="L13" s="424"/>
      <c r="M13" s="23">
        <v>7</v>
      </c>
    </row>
    <row r="14" spans="2:15" ht="15.75" customHeight="1">
      <c r="B14" s="393"/>
      <c r="C14" s="394" t="s">
        <v>113</v>
      </c>
      <c r="D14" s="395" t="s">
        <v>180</v>
      </c>
      <c r="E14" s="395"/>
      <c r="F14" s="395"/>
      <c r="G14" s="396"/>
      <c r="H14" s="396"/>
      <c r="I14" s="397"/>
      <c r="L14" s="424"/>
      <c r="M14" s="23">
        <v>8</v>
      </c>
    </row>
    <row r="15" spans="2:15" ht="15.75" customHeight="1">
      <c r="B15" s="393"/>
      <c r="C15" s="398" t="s">
        <v>115</v>
      </c>
      <c r="D15" s="396" t="s">
        <v>154</v>
      </c>
      <c r="E15" s="404"/>
      <c r="F15" s="396"/>
      <c r="G15" s="396"/>
      <c r="H15" s="396"/>
      <c r="I15" s="397"/>
      <c r="L15" s="424"/>
      <c r="M15" s="23">
        <v>9</v>
      </c>
    </row>
    <row r="16" spans="2:15" ht="15.75" customHeight="1">
      <c r="B16" s="393" t="s">
        <v>183</v>
      </c>
      <c r="C16" s="396"/>
      <c r="D16" s="396"/>
      <c r="E16" s="396"/>
      <c r="F16" s="404"/>
      <c r="G16" s="396"/>
      <c r="H16" s="396"/>
      <c r="I16" s="397"/>
      <c r="L16" s="424"/>
      <c r="M16" s="23">
        <v>10</v>
      </c>
    </row>
    <row r="17" spans="2:15" ht="15.75" customHeight="1">
      <c r="B17" s="451" t="s">
        <v>153</v>
      </c>
      <c r="C17" s="452"/>
      <c r="D17" s="452"/>
      <c r="E17" s="452"/>
      <c r="F17" s="452"/>
      <c r="G17" s="452"/>
      <c r="H17" s="452"/>
      <c r="I17" s="453"/>
      <c r="L17" s="424"/>
      <c r="M17" s="23">
        <v>11</v>
      </c>
    </row>
    <row r="18" spans="2:15" ht="15.75" customHeight="1">
      <c r="B18" s="393" t="s">
        <v>184</v>
      </c>
      <c r="C18" s="396"/>
      <c r="D18" s="405"/>
      <c r="E18" s="396"/>
      <c r="F18" s="396"/>
      <c r="G18" s="396"/>
      <c r="H18" s="396"/>
      <c r="I18" s="397"/>
      <c r="L18" s="424"/>
      <c r="M18" s="23">
        <v>12</v>
      </c>
      <c r="O18" s="4"/>
    </row>
    <row r="19" spans="2:15" ht="15.75" customHeight="1">
      <c r="B19" s="454" t="s">
        <v>186</v>
      </c>
      <c r="C19" s="455"/>
      <c r="D19" s="455"/>
      <c r="E19" s="455"/>
      <c r="F19" s="455"/>
      <c r="G19" s="455"/>
      <c r="H19" s="455"/>
      <c r="I19" s="456"/>
      <c r="L19" s="424"/>
      <c r="M19" s="23">
        <v>13</v>
      </c>
      <c r="O19" s="4"/>
    </row>
    <row r="20" spans="2:15" ht="15.75" customHeight="1">
      <c r="B20" s="457"/>
      <c r="C20" s="458"/>
      <c r="D20" s="458"/>
      <c r="E20" s="458"/>
      <c r="F20" s="458"/>
      <c r="G20" s="458"/>
      <c r="H20" s="458"/>
      <c r="I20" s="459"/>
      <c r="J20" s="1"/>
      <c r="L20" s="424"/>
      <c r="M20" s="23">
        <v>14</v>
      </c>
      <c r="O20" s="4"/>
    </row>
    <row r="21" spans="2:15" ht="15.75" customHeight="1">
      <c r="L21" s="424"/>
      <c r="M21" s="23">
        <v>15</v>
      </c>
      <c r="O21" s="4"/>
    </row>
    <row r="22" spans="2:15" ht="15.75" customHeight="1">
      <c r="B22" s="389" t="s">
        <v>250</v>
      </c>
      <c r="C22" s="406" t="s">
        <v>249</v>
      </c>
      <c r="D22" s="390"/>
      <c r="E22" s="390"/>
      <c r="F22" s="390"/>
      <c r="G22" s="390"/>
      <c r="H22" s="390"/>
      <c r="I22" s="403" t="s">
        <v>114</v>
      </c>
      <c r="J22" s="1"/>
      <c r="K22" s="1"/>
      <c r="L22" s="424"/>
      <c r="M22" s="23">
        <v>16</v>
      </c>
      <c r="O22" s="4"/>
    </row>
    <row r="23" spans="2:15" ht="15.75" customHeight="1">
      <c r="B23" s="393"/>
      <c r="C23" s="394" t="s">
        <v>113</v>
      </c>
      <c r="D23" s="404"/>
      <c r="E23" s="396"/>
      <c r="F23" s="396"/>
      <c r="G23" s="396"/>
      <c r="H23" s="396"/>
      <c r="I23" s="397"/>
      <c r="K23" s="1"/>
      <c r="L23" s="424"/>
      <c r="M23" s="23">
        <v>17</v>
      </c>
      <c r="O23" s="4"/>
    </row>
    <row r="24" spans="2:15" ht="15.75" customHeight="1">
      <c r="B24" s="407"/>
      <c r="C24" s="398" t="s">
        <v>115</v>
      </c>
      <c r="D24" s="408" t="s">
        <v>252</v>
      </c>
      <c r="E24" s="396" t="s">
        <v>251</v>
      </c>
      <c r="F24" s="396"/>
      <c r="G24" s="396"/>
      <c r="H24" s="396"/>
      <c r="I24" s="403" t="s">
        <v>185</v>
      </c>
      <c r="K24" s="1"/>
      <c r="L24" s="424"/>
      <c r="M24" s="23">
        <v>18</v>
      </c>
      <c r="O24" s="4"/>
    </row>
    <row r="25" spans="2:15" ht="15.75" customHeight="1">
      <c r="B25" s="407"/>
      <c r="C25" s="395"/>
      <c r="D25" s="396"/>
      <c r="E25" s="394" t="s">
        <v>113</v>
      </c>
      <c r="F25" s="396"/>
      <c r="G25" s="448" t="s">
        <v>170</v>
      </c>
      <c r="H25" s="449"/>
      <c r="I25" s="450"/>
      <c r="K25" s="1"/>
      <c r="L25" s="424"/>
      <c r="M25" s="23">
        <v>19</v>
      </c>
      <c r="O25" s="4"/>
    </row>
    <row r="26" spans="2:15" ht="15.75" customHeight="1">
      <c r="B26" s="409"/>
      <c r="C26" s="410"/>
      <c r="D26" s="400"/>
      <c r="E26" s="398" t="s">
        <v>115</v>
      </c>
      <c r="F26" s="400"/>
      <c r="G26" s="400"/>
      <c r="H26" s="400"/>
      <c r="I26" s="402"/>
      <c r="K26" s="1"/>
      <c r="L26" s="424"/>
      <c r="M26" s="23">
        <v>20</v>
      </c>
      <c r="O26" s="4"/>
    </row>
    <row r="27" spans="2:15" ht="15.75" customHeight="1">
      <c r="K27" s="1"/>
      <c r="L27" s="424"/>
      <c r="M27" s="23">
        <v>21</v>
      </c>
      <c r="O27" s="4"/>
    </row>
    <row r="28" spans="2:15" ht="15.75" customHeight="1">
      <c r="B28" s="14" t="s">
        <v>181</v>
      </c>
      <c r="C28" s="354"/>
      <c r="D28" s="48"/>
      <c r="E28" s="425">
        <v>1</v>
      </c>
      <c r="F28" s="468" t="str">
        <f>VLOOKUP(E28,C30:D31,2)</f>
        <v>１枚目だけを印刷して提出してください。氏名等は②基礎控除のシートに入力した情報が表示されます。</v>
      </c>
      <c r="G28" s="469"/>
      <c r="H28" s="469"/>
      <c r="I28" s="470"/>
      <c r="K28" s="1"/>
      <c r="L28" s="424"/>
      <c r="M28" s="23">
        <v>22</v>
      </c>
      <c r="O28" s="4"/>
    </row>
    <row r="29" spans="2:15" ht="15.75" customHeight="1">
      <c r="B29" s="373" t="s">
        <v>253</v>
      </c>
      <c r="C29" t="s">
        <v>182</v>
      </c>
      <c r="D29" s="2"/>
      <c r="E29" s="2"/>
      <c r="F29" s="2"/>
      <c r="I29" s="41"/>
      <c r="K29" s="1"/>
      <c r="L29" s="424"/>
      <c r="M29" s="23">
        <v>23</v>
      </c>
      <c r="O29" s="4"/>
    </row>
    <row r="30" spans="2:15" ht="15.75" customHeight="1">
      <c r="B30" s="40"/>
      <c r="C30" s="5">
        <v>1</v>
      </c>
      <c r="D30" s="473" t="s">
        <v>187</v>
      </c>
      <c r="E30" s="474"/>
      <c r="F30" s="474"/>
      <c r="G30" s="474"/>
      <c r="H30" s="474"/>
      <c r="I30" s="475"/>
      <c r="K30" s="1"/>
      <c r="L30" s="424"/>
      <c r="M30" s="23">
        <v>24</v>
      </c>
      <c r="O30" s="4"/>
    </row>
    <row r="31" spans="2:15" ht="15.75" customHeight="1">
      <c r="B31" s="20"/>
      <c r="C31" s="5">
        <v>2</v>
      </c>
      <c r="D31" s="476" t="s">
        <v>117</v>
      </c>
      <c r="E31" s="477"/>
      <c r="F31" s="477"/>
      <c r="G31" s="477"/>
      <c r="H31" s="477"/>
      <c r="I31" s="478"/>
      <c r="K31" s="1"/>
      <c r="L31" s="424"/>
      <c r="M31" s="23">
        <v>25</v>
      </c>
      <c r="O31" s="4"/>
    </row>
    <row r="32" spans="2:15" ht="15.75" customHeight="1">
      <c r="B32" s="14"/>
      <c r="C32" s="354"/>
      <c r="D32" s="354"/>
      <c r="E32" s="42"/>
      <c r="F32" s="42"/>
      <c r="G32" s="42"/>
      <c r="H32" s="42"/>
      <c r="I32" s="43"/>
      <c r="L32" s="424"/>
      <c r="M32" s="23">
        <v>26</v>
      </c>
      <c r="O32" s="4"/>
    </row>
    <row r="33" spans="2:15" ht="15.75" customHeight="1">
      <c r="B33" s="372" t="s">
        <v>256</v>
      </c>
      <c r="C33" s="42" t="s">
        <v>254</v>
      </c>
      <c r="D33" s="42"/>
      <c r="E33" s="42"/>
      <c r="F33" s="42"/>
      <c r="G33" s="42"/>
      <c r="H33" s="42"/>
      <c r="I33" s="421" t="s">
        <v>128</v>
      </c>
      <c r="L33" s="424"/>
      <c r="M33" s="23">
        <v>27</v>
      </c>
      <c r="O33" s="4"/>
    </row>
    <row r="34" spans="2:15" ht="15.75" customHeight="1">
      <c r="B34" s="40"/>
      <c r="C34" s="23" t="s">
        <v>128</v>
      </c>
      <c r="F34" t="s">
        <v>255</v>
      </c>
      <c r="I34" s="41"/>
      <c r="L34" s="424"/>
      <c r="M34" s="23">
        <v>28</v>
      </c>
      <c r="O34" s="4"/>
    </row>
    <row r="35" spans="2:15">
      <c r="B35" s="20"/>
      <c r="C35" s="23" t="s">
        <v>129</v>
      </c>
      <c r="D35" s="44"/>
      <c r="E35" s="44"/>
      <c r="F35" s="44"/>
      <c r="G35" s="44"/>
      <c r="H35" s="215"/>
      <c r="I35" s="45"/>
      <c r="L35" s="424"/>
      <c r="M35" s="23">
        <v>29</v>
      </c>
      <c r="O35" s="4"/>
    </row>
    <row r="36" spans="2:15">
      <c r="L36" s="424"/>
      <c r="M36" s="23">
        <v>30</v>
      </c>
    </row>
    <row r="37" spans="2:15">
      <c r="B37" s="353" t="s">
        <v>235</v>
      </c>
      <c r="C37" s="42"/>
      <c r="D37" s="42"/>
      <c r="E37" s="42"/>
      <c r="F37" s="42"/>
      <c r="G37" s="42"/>
      <c r="H37" s="42"/>
      <c r="I37" s="43"/>
      <c r="L37" s="424"/>
      <c r="M37" s="23">
        <v>31</v>
      </c>
    </row>
    <row r="38" spans="2:15">
      <c r="B38" s="355" t="s">
        <v>138</v>
      </c>
      <c r="I38" s="41"/>
      <c r="L38" s="424"/>
      <c r="M38" s="23">
        <v>32</v>
      </c>
    </row>
    <row r="39" spans="2:15" ht="14.25" thickBot="1">
      <c r="B39" s="40"/>
      <c r="C39" s="46" t="s">
        <v>74</v>
      </c>
      <c r="D39" s="479" t="s">
        <v>79</v>
      </c>
      <c r="E39" s="480"/>
      <c r="F39" s="479" t="s">
        <v>80</v>
      </c>
      <c r="G39" s="480"/>
      <c r="I39" s="41"/>
      <c r="L39" s="424"/>
      <c r="M39" s="23">
        <v>33</v>
      </c>
    </row>
    <row r="40" spans="2:15" ht="14.25" thickTop="1">
      <c r="B40" s="20"/>
      <c r="C40" s="23" t="s">
        <v>231</v>
      </c>
      <c r="D40" s="426">
        <v>9</v>
      </c>
      <c r="E40" s="427" t="s">
        <v>234</v>
      </c>
      <c r="F40" s="426">
        <v>6</v>
      </c>
      <c r="G40" s="427" t="s">
        <v>234</v>
      </c>
      <c r="H40" s="44"/>
      <c r="I40" s="45"/>
      <c r="L40" s="424"/>
      <c r="M40" s="23">
        <v>34</v>
      </c>
    </row>
    <row r="41" spans="2:15">
      <c r="B41" s="353" t="s">
        <v>236</v>
      </c>
      <c r="C41" s="42"/>
      <c r="D41" s="428"/>
      <c r="E41" s="428"/>
      <c r="F41" s="428"/>
      <c r="G41" s="428"/>
      <c r="H41" s="42"/>
      <c r="I41" s="43"/>
      <c r="L41" s="424"/>
      <c r="M41" s="23">
        <v>35</v>
      </c>
    </row>
    <row r="42" spans="2:15">
      <c r="B42" s="355" t="s">
        <v>138</v>
      </c>
      <c r="D42" s="429"/>
      <c r="E42" s="429"/>
      <c r="F42" s="429"/>
      <c r="G42" s="429"/>
      <c r="I42" s="41"/>
      <c r="L42" s="424"/>
      <c r="M42" s="23">
        <v>36</v>
      </c>
    </row>
    <row r="43" spans="2:15" ht="14.25" thickBot="1">
      <c r="B43" s="40"/>
      <c r="C43" s="46" t="s">
        <v>74</v>
      </c>
      <c r="D43" s="471" t="s">
        <v>79</v>
      </c>
      <c r="E43" s="472"/>
      <c r="F43" s="471" t="s">
        <v>80</v>
      </c>
      <c r="G43" s="472"/>
      <c r="I43" s="41"/>
      <c r="L43" s="424"/>
      <c r="M43" s="23">
        <v>37</v>
      </c>
    </row>
    <row r="44" spans="2:15" ht="14.25" thickTop="1">
      <c r="B44" s="20"/>
      <c r="C44" s="23" t="s">
        <v>75</v>
      </c>
      <c r="D44" s="426">
        <v>5</v>
      </c>
      <c r="E44" s="427" t="s">
        <v>234</v>
      </c>
      <c r="F44" s="426">
        <v>4</v>
      </c>
      <c r="G44" s="427" t="s">
        <v>234</v>
      </c>
      <c r="H44" s="44"/>
      <c r="I44" s="45"/>
      <c r="L44" s="424"/>
      <c r="M44" s="23">
        <v>38</v>
      </c>
    </row>
    <row r="45" spans="2:15">
      <c r="H45" s="37"/>
      <c r="L45" s="424"/>
      <c r="M45" s="23">
        <v>39</v>
      </c>
    </row>
    <row r="46" spans="2:15">
      <c r="L46" s="424"/>
      <c r="M46" s="23">
        <v>40</v>
      </c>
    </row>
    <row r="47" spans="2:15">
      <c r="L47" s="424"/>
      <c r="M47" s="23">
        <v>41</v>
      </c>
    </row>
    <row r="48" spans="2:15">
      <c r="L48" s="424"/>
      <c r="M48" s="23">
        <v>42</v>
      </c>
    </row>
    <row r="49" spans="3:13">
      <c r="H49" s="4"/>
      <c r="I49" s="4"/>
      <c r="L49" s="424"/>
      <c r="M49" s="23">
        <v>43</v>
      </c>
    </row>
    <row r="50" spans="3:13">
      <c r="L50" s="424"/>
      <c r="M50" s="23">
        <v>44</v>
      </c>
    </row>
    <row r="51" spans="3:13">
      <c r="C51" s="37"/>
      <c r="D51" s="37"/>
      <c r="F51" s="37"/>
      <c r="H51" s="37"/>
      <c r="L51" s="424"/>
      <c r="M51" s="23">
        <v>45</v>
      </c>
    </row>
    <row r="52" spans="3:13">
      <c r="L52" s="424"/>
      <c r="M52" s="23">
        <v>46</v>
      </c>
    </row>
    <row r="53" spans="3:13">
      <c r="L53" s="424"/>
      <c r="M53" s="23">
        <v>47</v>
      </c>
    </row>
    <row r="54" spans="3:13">
      <c r="L54" s="424"/>
      <c r="M54" s="23">
        <v>48</v>
      </c>
    </row>
    <row r="55" spans="3:13">
      <c r="L55" s="424"/>
      <c r="M55" s="23">
        <v>49</v>
      </c>
    </row>
    <row r="56" spans="3:13">
      <c r="L56" s="424"/>
      <c r="M56" s="23">
        <v>50</v>
      </c>
    </row>
    <row r="57" spans="3:13">
      <c r="L57" s="424"/>
      <c r="M57" s="23">
        <v>51</v>
      </c>
    </row>
    <row r="58" spans="3:13">
      <c r="L58" s="424"/>
      <c r="M58" s="23">
        <v>52</v>
      </c>
    </row>
    <row r="59" spans="3:13">
      <c r="L59" s="424"/>
      <c r="M59" s="23">
        <v>53</v>
      </c>
    </row>
    <row r="60" spans="3:13">
      <c r="L60" s="424"/>
      <c r="M60" s="23">
        <v>54</v>
      </c>
    </row>
    <row r="61" spans="3:13">
      <c r="L61" s="424"/>
      <c r="M61" s="23">
        <v>55</v>
      </c>
    </row>
    <row r="62" spans="3:13">
      <c r="L62" s="424"/>
      <c r="M62" s="23">
        <v>56</v>
      </c>
    </row>
    <row r="63" spans="3:13">
      <c r="L63" s="424"/>
      <c r="M63" s="23">
        <v>57</v>
      </c>
    </row>
    <row r="64" spans="3:13">
      <c r="L64" s="424"/>
      <c r="M64" s="23">
        <v>58</v>
      </c>
    </row>
    <row r="65" spans="3:13">
      <c r="L65" s="424"/>
      <c r="M65" s="23">
        <v>59</v>
      </c>
    </row>
    <row r="66" spans="3:13">
      <c r="L66" s="424"/>
      <c r="M66" s="23">
        <v>60</v>
      </c>
    </row>
    <row r="67" spans="3:13">
      <c r="L67" s="424"/>
      <c r="M67" s="23">
        <v>61</v>
      </c>
    </row>
    <row r="68" spans="3:13">
      <c r="L68" s="424"/>
      <c r="M68" s="23">
        <v>62</v>
      </c>
    </row>
    <row r="69" spans="3:13">
      <c r="L69" s="424"/>
      <c r="M69" s="23">
        <v>63</v>
      </c>
    </row>
    <row r="70" spans="3:13">
      <c r="L70" s="424"/>
      <c r="M70" s="23">
        <v>64</v>
      </c>
    </row>
    <row r="71" spans="3:13">
      <c r="L71" s="424"/>
      <c r="M71" s="23">
        <v>65</v>
      </c>
    </row>
    <row r="72" spans="3:13">
      <c r="E72" s="1"/>
      <c r="F72" s="1"/>
      <c r="G72" s="1"/>
      <c r="H72" s="1"/>
      <c r="I72" s="1"/>
      <c r="J72" s="1"/>
      <c r="L72" s="424"/>
      <c r="M72" s="23">
        <v>66</v>
      </c>
    </row>
    <row r="73" spans="3:13">
      <c r="D73" s="1"/>
      <c r="E73" s="1"/>
      <c r="F73" s="1"/>
      <c r="G73" s="1"/>
      <c r="H73" s="1"/>
      <c r="I73" s="1"/>
      <c r="J73" s="1"/>
      <c r="L73" s="424"/>
      <c r="M73" s="23">
        <v>67</v>
      </c>
    </row>
    <row r="74" spans="3:13">
      <c r="C74" s="1"/>
      <c r="D74" s="1"/>
      <c r="E74" s="1"/>
      <c r="F74" s="1"/>
      <c r="G74" s="1"/>
      <c r="H74" s="1"/>
      <c r="I74" s="1"/>
      <c r="J74" s="1"/>
      <c r="L74" s="424"/>
      <c r="M74" s="23">
        <v>68</v>
      </c>
    </row>
    <row r="75" spans="3:13">
      <c r="C75" s="1"/>
      <c r="D75" s="1"/>
      <c r="E75" s="1"/>
      <c r="F75" s="1"/>
      <c r="G75" s="1"/>
      <c r="H75" s="1"/>
      <c r="I75" s="1"/>
      <c r="J75" s="1"/>
      <c r="L75" s="424"/>
      <c r="M75" s="23">
        <v>69</v>
      </c>
    </row>
    <row r="76" spans="3:13">
      <c r="F76" s="1"/>
      <c r="G76" s="1"/>
      <c r="H76" s="1"/>
      <c r="I76" s="1"/>
      <c r="J76" s="1"/>
      <c r="L76" s="424"/>
      <c r="M76" s="23">
        <v>70</v>
      </c>
    </row>
    <row r="77" spans="3:13">
      <c r="C77" s="1"/>
      <c r="D77" s="1"/>
      <c r="E77" s="1"/>
      <c r="F77" s="1"/>
      <c r="G77" s="1"/>
      <c r="H77" s="1"/>
      <c r="I77" s="1"/>
      <c r="J77" s="1"/>
      <c r="L77" s="424"/>
      <c r="M77" s="23">
        <v>71</v>
      </c>
    </row>
    <row r="78" spans="3:13">
      <c r="C78" s="1"/>
      <c r="D78" s="1"/>
      <c r="E78" s="1"/>
      <c r="F78" s="1"/>
      <c r="G78" s="1"/>
      <c r="H78" s="1"/>
      <c r="I78" s="1"/>
      <c r="J78" s="1"/>
      <c r="L78" s="424"/>
      <c r="M78" s="23">
        <v>72</v>
      </c>
    </row>
    <row r="79" spans="3:13">
      <c r="C79" s="1"/>
      <c r="D79" s="1"/>
      <c r="E79" s="1"/>
      <c r="F79" s="1"/>
      <c r="G79" s="1"/>
      <c r="H79" s="1"/>
      <c r="I79" s="1"/>
      <c r="J79" s="1"/>
      <c r="L79" s="424"/>
      <c r="M79" s="23">
        <v>73</v>
      </c>
    </row>
    <row r="80" spans="3:13">
      <c r="C80" s="1"/>
      <c r="D80" s="1"/>
      <c r="E80" s="1"/>
      <c r="F80" s="1"/>
      <c r="G80" s="1"/>
      <c r="H80" s="1"/>
      <c r="I80" s="1"/>
      <c r="J80" s="1"/>
      <c r="L80" s="424"/>
      <c r="M80" s="23">
        <v>74</v>
      </c>
    </row>
    <row r="81" spans="2:13">
      <c r="C81" s="1"/>
      <c r="D81" s="1"/>
      <c r="E81" s="1"/>
      <c r="F81" s="111"/>
      <c r="G81" s="1"/>
      <c r="H81" s="2"/>
      <c r="I81" s="1"/>
      <c r="J81" s="1"/>
      <c r="L81" s="424"/>
      <c r="M81" s="23">
        <v>75</v>
      </c>
    </row>
    <row r="82" spans="2:13">
      <c r="B82" s="1"/>
      <c r="C82" s="1"/>
      <c r="D82" s="1"/>
      <c r="E82" s="1"/>
      <c r="F82" s="1"/>
      <c r="G82" s="1"/>
      <c r="I82" s="1"/>
      <c r="J82" s="1"/>
      <c r="L82" s="424"/>
      <c r="M82" s="23">
        <v>76</v>
      </c>
    </row>
    <row r="83" spans="2:13">
      <c r="C83" s="110"/>
      <c r="D83" s="1"/>
      <c r="E83" s="1"/>
      <c r="F83" s="1"/>
      <c r="G83" s="1"/>
      <c r="H83" s="1"/>
      <c r="I83" s="1"/>
      <c r="J83" s="1"/>
      <c r="L83" s="424"/>
      <c r="M83" s="23">
        <v>77</v>
      </c>
    </row>
    <row r="84" spans="2:13">
      <c r="C84" s="1"/>
      <c r="D84" s="1"/>
      <c r="E84" s="1"/>
      <c r="F84" s="1"/>
      <c r="G84" s="1"/>
      <c r="H84" s="1"/>
      <c r="I84" s="1"/>
      <c r="J84" s="1"/>
      <c r="L84" s="424"/>
      <c r="M84" s="23">
        <v>78</v>
      </c>
    </row>
    <row r="85" spans="2:13">
      <c r="C85" s="1"/>
      <c r="D85" s="1"/>
      <c r="E85" s="1"/>
      <c r="F85" s="1"/>
      <c r="G85" s="1"/>
      <c r="H85" s="1"/>
      <c r="I85" s="1"/>
      <c r="J85" s="1"/>
      <c r="L85" s="424"/>
      <c r="M85" s="23">
        <v>79</v>
      </c>
    </row>
    <row r="86" spans="2:13">
      <c r="C86" s="1"/>
      <c r="D86" s="1"/>
      <c r="E86" s="1"/>
      <c r="F86" s="1"/>
      <c r="G86" s="1"/>
      <c r="H86" s="1"/>
      <c r="I86" s="1"/>
      <c r="J86" s="1"/>
      <c r="L86" s="424"/>
      <c r="M86" s="23">
        <v>80</v>
      </c>
    </row>
    <row r="87" spans="2:13">
      <c r="C87" s="1"/>
      <c r="D87" s="1"/>
      <c r="E87" s="1"/>
      <c r="F87" s="1"/>
      <c r="G87" s="1"/>
      <c r="H87" s="1"/>
      <c r="I87" s="1"/>
      <c r="J87" s="1"/>
      <c r="L87" s="424"/>
      <c r="M87" s="23">
        <v>81</v>
      </c>
    </row>
    <row r="88" spans="2:13">
      <c r="C88" s="1"/>
      <c r="D88" s="1"/>
      <c r="E88" s="1"/>
      <c r="F88" s="1"/>
      <c r="G88" s="1"/>
      <c r="H88" s="1"/>
      <c r="I88" s="1"/>
      <c r="J88" s="1"/>
      <c r="L88" s="424"/>
      <c r="M88" s="23">
        <v>82</v>
      </c>
    </row>
    <row r="89" spans="2:13">
      <c r="C89" s="1"/>
      <c r="D89" s="1"/>
      <c r="E89" s="1"/>
      <c r="F89" s="1"/>
      <c r="G89" s="1"/>
      <c r="H89" s="1"/>
      <c r="I89" s="1"/>
      <c r="J89" s="1"/>
      <c r="L89" s="424"/>
      <c r="M89" s="23">
        <v>83</v>
      </c>
    </row>
    <row r="90" spans="2:13">
      <c r="C90" s="1"/>
      <c r="D90" s="1"/>
      <c r="E90" s="1"/>
      <c r="F90" s="1"/>
      <c r="G90" s="1"/>
      <c r="H90" s="1"/>
      <c r="I90" s="1"/>
      <c r="J90" s="1"/>
      <c r="L90" s="424"/>
      <c r="M90" s="23">
        <v>84</v>
      </c>
    </row>
    <row r="91" spans="2:13">
      <c r="C91" s="1"/>
      <c r="D91" s="1"/>
      <c r="E91" s="1"/>
      <c r="F91" s="1"/>
      <c r="G91" s="1"/>
      <c r="H91" s="1"/>
      <c r="I91" s="1"/>
      <c r="J91" s="1"/>
      <c r="L91" s="424"/>
      <c r="M91" s="23">
        <v>85</v>
      </c>
    </row>
    <row r="92" spans="2:13">
      <c r="E92" s="11"/>
      <c r="F92" s="1"/>
      <c r="G92" s="1"/>
      <c r="H92" s="1"/>
      <c r="I92" s="1"/>
      <c r="J92" s="1"/>
      <c r="L92" s="424"/>
      <c r="M92" s="23">
        <v>86</v>
      </c>
    </row>
    <row r="93" spans="2:13">
      <c r="F93" s="1"/>
      <c r="G93" s="1"/>
      <c r="H93" s="1"/>
      <c r="I93" s="1"/>
      <c r="J93" s="1"/>
      <c r="L93" s="424"/>
      <c r="M93" s="23">
        <v>87</v>
      </c>
    </row>
    <row r="94" spans="2:13">
      <c r="C94" s="37"/>
      <c r="F94" s="1"/>
      <c r="G94" s="1"/>
      <c r="H94" s="1"/>
      <c r="I94" s="1"/>
      <c r="J94" s="1"/>
      <c r="L94" s="424"/>
      <c r="M94" s="23">
        <v>88</v>
      </c>
    </row>
    <row r="95" spans="2:13">
      <c r="C95" s="37"/>
      <c r="F95" s="1"/>
      <c r="G95" s="1"/>
      <c r="H95" s="1"/>
      <c r="I95" s="1"/>
      <c r="J95" s="1"/>
      <c r="L95" s="424"/>
      <c r="M95" s="23">
        <v>89</v>
      </c>
    </row>
    <row r="96" spans="2:13">
      <c r="C96" s="37"/>
      <c r="F96" s="1"/>
      <c r="G96" s="1"/>
      <c r="H96" s="1"/>
      <c r="I96" s="1"/>
      <c r="J96" s="1"/>
      <c r="L96" s="424"/>
      <c r="M96" s="23">
        <v>90</v>
      </c>
    </row>
    <row r="97" spans="3:13">
      <c r="C97" s="37"/>
      <c r="F97" s="1"/>
      <c r="G97" s="1"/>
      <c r="H97" s="1"/>
      <c r="I97" s="1"/>
      <c r="J97" s="1"/>
      <c r="L97" s="424"/>
      <c r="M97" s="23">
        <v>91</v>
      </c>
    </row>
    <row r="98" spans="3:13">
      <c r="C98" s="68"/>
      <c r="D98" s="1"/>
      <c r="E98" s="1"/>
      <c r="F98" s="1"/>
      <c r="G98" s="1"/>
      <c r="H98" s="1"/>
      <c r="I98" s="1"/>
      <c r="J98" s="1"/>
      <c r="L98" s="424"/>
      <c r="M98" s="23">
        <v>92</v>
      </c>
    </row>
    <row r="99" spans="3:13">
      <c r="C99" s="1"/>
      <c r="D99" s="1"/>
      <c r="E99" s="1"/>
      <c r="F99" s="1"/>
      <c r="G99" s="1"/>
      <c r="H99" s="1"/>
      <c r="I99" s="1"/>
      <c r="J99" s="1"/>
      <c r="L99" s="424"/>
      <c r="M99" s="23">
        <v>93</v>
      </c>
    </row>
    <row r="100" spans="3:13">
      <c r="C100" s="2"/>
      <c r="E100" s="1"/>
      <c r="F100" s="1"/>
      <c r="G100" s="1"/>
      <c r="H100" s="1"/>
      <c r="I100" s="1"/>
      <c r="J100" s="1"/>
      <c r="L100" s="424"/>
      <c r="M100" s="23">
        <v>94</v>
      </c>
    </row>
    <row r="101" spans="3:13">
      <c r="D101" s="1"/>
      <c r="E101" s="1"/>
      <c r="F101" s="1"/>
      <c r="G101" s="1"/>
      <c r="J101" s="1"/>
      <c r="L101" s="424"/>
      <c r="M101" s="23">
        <v>95</v>
      </c>
    </row>
    <row r="102" spans="3:13">
      <c r="D102" s="1"/>
      <c r="E102" s="1"/>
      <c r="F102" s="1"/>
      <c r="G102" s="1"/>
      <c r="L102" s="424"/>
      <c r="M102" s="23">
        <v>96</v>
      </c>
    </row>
    <row r="103" spans="3:13">
      <c r="C103" s="2"/>
      <c r="D103" s="1"/>
      <c r="E103" s="1"/>
      <c r="F103" s="1"/>
      <c r="G103" s="1"/>
      <c r="I103" s="1"/>
      <c r="L103" s="424"/>
      <c r="M103" s="23">
        <v>97</v>
      </c>
    </row>
    <row r="104" spans="3:13">
      <c r="C104" s="1"/>
      <c r="D104" s="1"/>
      <c r="E104" s="1"/>
      <c r="F104" s="1"/>
      <c r="G104" s="1"/>
      <c r="I104" s="1"/>
      <c r="L104" s="424"/>
      <c r="M104" s="23">
        <v>98</v>
      </c>
    </row>
    <row r="105" spans="3:13">
      <c r="D105" s="1"/>
      <c r="E105" s="1"/>
      <c r="F105" s="1"/>
      <c r="G105" s="1"/>
      <c r="I105" s="1"/>
      <c r="L105" s="424"/>
      <c r="M105" s="23">
        <v>99</v>
      </c>
    </row>
    <row r="106" spans="3:13">
      <c r="C106" s="1"/>
      <c r="D106" s="1"/>
      <c r="E106" s="1"/>
      <c r="F106" s="1"/>
      <c r="G106" s="1"/>
      <c r="I106" s="1"/>
      <c r="L106" s="424"/>
      <c r="M106" s="23">
        <v>100</v>
      </c>
    </row>
    <row r="107" spans="3:13">
      <c r="C107" s="1"/>
      <c r="D107" s="1"/>
      <c r="E107" s="1"/>
      <c r="F107" s="1"/>
      <c r="G107" s="1"/>
      <c r="H107" s="1"/>
      <c r="I107" s="1"/>
      <c r="J107" s="1"/>
      <c r="L107" s="424"/>
      <c r="M107" s="23">
        <v>101</v>
      </c>
    </row>
    <row r="108" spans="3:13">
      <c r="D108" s="1"/>
      <c r="E108" s="1"/>
      <c r="F108" s="1"/>
      <c r="G108" s="1"/>
      <c r="H108" s="1"/>
      <c r="I108" s="1"/>
      <c r="J108" s="1"/>
      <c r="L108" s="424"/>
      <c r="M108" s="23">
        <v>102</v>
      </c>
    </row>
    <row r="109" spans="3:13">
      <c r="C109" s="1"/>
      <c r="D109" s="1"/>
      <c r="E109" s="1"/>
      <c r="F109" s="1"/>
      <c r="G109" s="1"/>
      <c r="H109" s="1"/>
      <c r="I109" s="1"/>
      <c r="J109" s="1"/>
      <c r="L109" s="424"/>
      <c r="M109" s="23">
        <v>103</v>
      </c>
    </row>
    <row r="110" spans="3:13">
      <c r="C110" s="1"/>
      <c r="D110" s="1"/>
      <c r="E110" s="1"/>
      <c r="F110" s="1"/>
      <c r="G110" s="1"/>
      <c r="H110" s="1"/>
      <c r="I110" s="1"/>
      <c r="J110" s="1"/>
      <c r="L110" s="424"/>
      <c r="M110" s="23">
        <v>104</v>
      </c>
    </row>
    <row r="111" spans="3:13">
      <c r="C111" s="1"/>
      <c r="D111" s="1"/>
      <c r="E111" s="1"/>
      <c r="F111" s="1"/>
      <c r="G111" s="1"/>
      <c r="H111" s="1"/>
      <c r="I111" s="1"/>
      <c r="J111" s="1"/>
    </row>
    <row r="112" spans="3:13">
      <c r="C112" s="1"/>
      <c r="D112" s="1"/>
      <c r="E112" s="1"/>
      <c r="F112" s="1"/>
      <c r="G112" s="1"/>
      <c r="H112" s="1"/>
      <c r="I112" s="1"/>
      <c r="J112" s="1"/>
    </row>
    <row r="113" spans="3:10">
      <c r="C113" s="1"/>
      <c r="D113" s="1"/>
      <c r="E113" s="1"/>
      <c r="F113" s="1"/>
      <c r="G113" s="1"/>
      <c r="H113" s="1"/>
      <c r="I113" s="1"/>
      <c r="J113" s="1"/>
    </row>
    <row r="114" spans="3:10">
      <c r="C114" s="1"/>
      <c r="D114" s="1"/>
      <c r="E114" s="1"/>
      <c r="F114" s="1"/>
      <c r="G114" s="1"/>
      <c r="H114" s="1"/>
      <c r="I114" s="1"/>
      <c r="J114" s="1"/>
    </row>
    <row r="115" spans="3:10">
      <c r="C115" s="1"/>
      <c r="D115" s="1"/>
      <c r="E115" s="1"/>
      <c r="F115" s="1"/>
      <c r="G115" s="1"/>
      <c r="H115" s="1"/>
      <c r="I115" s="1"/>
      <c r="J115" s="1"/>
    </row>
    <row r="116" spans="3:10">
      <c r="C116" s="1"/>
      <c r="D116" s="1"/>
      <c r="E116" s="1"/>
      <c r="F116" s="1"/>
      <c r="G116" s="1"/>
      <c r="H116" s="1"/>
      <c r="I116" s="1"/>
      <c r="J116" s="1"/>
    </row>
    <row r="117" spans="3:10">
      <c r="C117" s="1"/>
      <c r="D117" s="1"/>
      <c r="E117" s="1"/>
      <c r="F117" s="1"/>
      <c r="G117" s="1"/>
      <c r="H117" s="1"/>
      <c r="I117" s="1"/>
      <c r="J117" s="1"/>
    </row>
    <row r="118" spans="3:10">
      <c r="C118" s="1"/>
      <c r="D118" s="1"/>
      <c r="E118" s="1"/>
      <c r="F118" s="1"/>
      <c r="G118" s="1"/>
      <c r="H118" s="1"/>
      <c r="I118" s="1"/>
      <c r="J118" s="1"/>
    </row>
    <row r="119" spans="3:10">
      <c r="C119" s="1"/>
      <c r="D119" s="1"/>
      <c r="E119" s="1"/>
      <c r="F119" s="1"/>
      <c r="G119" s="1"/>
      <c r="H119" s="1"/>
      <c r="I119" s="1"/>
      <c r="J119" s="1"/>
    </row>
    <row r="120" spans="3:10">
      <c r="C120" s="1"/>
      <c r="D120" s="1"/>
      <c r="E120" s="1"/>
      <c r="F120" s="1"/>
      <c r="G120" s="1"/>
      <c r="H120" s="1"/>
      <c r="I120" s="1"/>
      <c r="J120" s="1"/>
    </row>
    <row r="121" spans="3:10">
      <c r="C121" s="1"/>
      <c r="D121" s="1"/>
      <c r="E121" s="1"/>
      <c r="F121" s="1"/>
      <c r="G121" s="1"/>
      <c r="H121" s="1"/>
      <c r="I121" s="1"/>
      <c r="J121" s="1"/>
    </row>
    <row r="122" spans="3:10">
      <c r="C122" s="1"/>
      <c r="D122" s="1"/>
      <c r="E122" s="1"/>
      <c r="F122" s="1"/>
      <c r="G122" s="1"/>
      <c r="H122" s="1"/>
      <c r="I122" s="1"/>
      <c r="J122" s="1"/>
    </row>
    <row r="123" spans="3:10">
      <c r="C123" s="1"/>
      <c r="D123" s="1"/>
      <c r="E123" s="1"/>
      <c r="F123" s="1"/>
      <c r="G123" s="1"/>
      <c r="H123" s="1"/>
      <c r="I123" s="1"/>
      <c r="J123" s="1"/>
    </row>
    <row r="124" spans="3:10">
      <c r="C124" s="1"/>
      <c r="D124" s="1"/>
      <c r="E124" s="1"/>
      <c r="F124" s="1"/>
      <c r="G124" s="1"/>
      <c r="H124" s="1"/>
      <c r="I124" s="1"/>
      <c r="J124" s="1"/>
    </row>
    <row r="125" spans="3:10">
      <c r="C125" s="1"/>
      <c r="D125" s="1"/>
      <c r="E125" s="1"/>
      <c r="F125" s="1"/>
      <c r="G125" s="1"/>
      <c r="H125" s="1"/>
      <c r="I125" s="1"/>
      <c r="J125" s="1"/>
    </row>
    <row r="126" spans="3:10">
      <c r="C126" s="1"/>
      <c r="D126" s="1"/>
      <c r="E126" s="1"/>
      <c r="F126" s="1"/>
      <c r="G126" s="1"/>
      <c r="H126" s="1"/>
      <c r="I126" s="1"/>
      <c r="J126" s="1"/>
    </row>
    <row r="127" spans="3:10">
      <c r="C127" s="1"/>
      <c r="D127" s="1"/>
      <c r="E127" s="1"/>
      <c r="F127" s="1"/>
      <c r="G127" s="1"/>
      <c r="H127" s="1"/>
      <c r="I127" s="1"/>
      <c r="J127" s="1"/>
    </row>
    <row r="128" spans="3:10">
      <c r="C128" s="1"/>
      <c r="D128" s="1"/>
      <c r="E128" s="1"/>
      <c r="F128" s="1"/>
      <c r="G128" s="1"/>
      <c r="H128" s="1"/>
      <c r="I128" s="1"/>
      <c r="J128" s="1"/>
    </row>
    <row r="129" spans="3:10">
      <c r="C129" s="1"/>
      <c r="D129" s="1"/>
      <c r="E129" s="1"/>
      <c r="F129" s="1"/>
      <c r="G129" s="1"/>
      <c r="H129" s="1"/>
      <c r="I129" s="1"/>
      <c r="J129" s="1"/>
    </row>
    <row r="130" spans="3:10">
      <c r="C130" s="1"/>
      <c r="D130" s="1"/>
      <c r="E130" s="1"/>
      <c r="F130" s="1"/>
      <c r="G130" s="1"/>
      <c r="H130" s="1"/>
      <c r="I130" s="1"/>
      <c r="J130" s="1"/>
    </row>
    <row r="131" spans="3:10">
      <c r="C131" s="1"/>
      <c r="D131" s="1"/>
      <c r="E131" s="1"/>
      <c r="F131" s="1"/>
      <c r="G131" s="1"/>
      <c r="H131" s="1"/>
      <c r="I131" s="1"/>
      <c r="J131" s="1"/>
    </row>
    <row r="132" spans="3:10">
      <c r="C132" s="1"/>
      <c r="D132" s="1"/>
      <c r="E132" s="1"/>
      <c r="F132" s="1"/>
      <c r="G132" s="1"/>
      <c r="H132" s="1"/>
      <c r="I132" s="1"/>
      <c r="J132" s="1"/>
    </row>
    <row r="133" spans="3:10">
      <c r="C133" s="1"/>
      <c r="D133" s="1"/>
      <c r="E133" s="1"/>
      <c r="F133" s="1"/>
      <c r="G133" s="1"/>
      <c r="H133" s="1"/>
      <c r="I133" s="1"/>
      <c r="J133" s="1"/>
    </row>
    <row r="134" spans="3:10">
      <c r="C134" s="1"/>
      <c r="D134" s="1"/>
      <c r="E134" s="1"/>
      <c r="F134" s="1"/>
      <c r="G134" s="1"/>
      <c r="H134" s="1"/>
      <c r="I134" s="1"/>
      <c r="J134" s="1"/>
    </row>
    <row r="135" spans="3:10">
      <c r="C135" s="1"/>
      <c r="D135" s="1"/>
      <c r="E135" s="1"/>
      <c r="F135" s="1"/>
      <c r="G135" s="1"/>
      <c r="H135" s="1"/>
      <c r="I135" s="1"/>
      <c r="J135" s="1"/>
    </row>
    <row r="136" spans="3:10">
      <c r="C136" s="1"/>
      <c r="D136" s="1"/>
      <c r="E136" s="1"/>
      <c r="F136" s="1"/>
      <c r="G136" s="1"/>
      <c r="H136" s="1"/>
      <c r="I136" s="1"/>
      <c r="J136" s="1"/>
    </row>
    <row r="137" spans="3:10">
      <c r="C137" s="1"/>
      <c r="D137" s="1"/>
      <c r="E137" s="1"/>
      <c r="F137" s="1"/>
      <c r="G137" s="1"/>
      <c r="H137" s="1"/>
      <c r="I137" s="1"/>
      <c r="J137" s="1"/>
    </row>
    <row r="138" spans="3:10">
      <c r="C138" s="1"/>
      <c r="D138" s="1"/>
      <c r="E138" s="1"/>
      <c r="F138" s="1"/>
      <c r="G138" s="1"/>
      <c r="H138" s="1"/>
      <c r="I138" s="1"/>
      <c r="J138" s="1"/>
    </row>
    <row r="139" spans="3:10">
      <c r="C139" s="1"/>
      <c r="D139" s="1"/>
      <c r="E139" s="1"/>
      <c r="F139" s="1"/>
      <c r="G139" s="1"/>
      <c r="H139" s="1"/>
      <c r="I139" s="1"/>
      <c r="J139" s="1"/>
    </row>
    <row r="140" spans="3:10">
      <c r="C140" s="1"/>
      <c r="D140" s="1"/>
      <c r="E140" s="1"/>
      <c r="F140" s="1"/>
      <c r="G140" s="1"/>
      <c r="H140" s="1"/>
      <c r="I140" s="1"/>
      <c r="J140" s="1"/>
    </row>
  </sheetData>
  <sheetProtection sheet="1" objects="1" scenarios="1"/>
  <mergeCells count="20">
    <mergeCell ref="F28:I28"/>
    <mergeCell ref="D43:E43"/>
    <mergeCell ref="F43:G43"/>
    <mergeCell ref="D30:I30"/>
    <mergeCell ref="D31:I31"/>
    <mergeCell ref="D39:E39"/>
    <mergeCell ref="F39:G39"/>
    <mergeCell ref="G25:I25"/>
    <mergeCell ref="B17:I17"/>
    <mergeCell ref="B19:I20"/>
    <mergeCell ref="H1:J1"/>
    <mergeCell ref="H2:J2"/>
    <mergeCell ref="H3:J3"/>
    <mergeCell ref="H4:J4"/>
    <mergeCell ref="G7:K7"/>
    <mergeCell ref="F1:G1"/>
    <mergeCell ref="F2:G2"/>
    <mergeCell ref="F3:G3"/>
    <mergeCell ref="F4:G4"/>
    <mergeCell ref="E1:E2"/>
  </mergeCells>
  <phoneticPr fontId="2"/>
  <conditionalFormatting sqref="B17:I17">
    <cfRule type="expression" dxfId="21" priority="4">
      <formula>$I$13=$C$14</formula>
    </cfRule>
  </conditionalFormatting>
  <conditionalFormatting sqref="D30:I31">
    <cfRule type="expression" dxfId="20" priority="1">
      <formula>$E$28=C30</formula>
    </cfRule>
  </conditionalFormatting>
  <conditionalFormatting sqref="H2">
    <cfRule type="expression" dxfId="19" priority="5">
      <formula>NOT(OR(LEN(H2)=13,LEN(H2)=0))</formula>
    </cfRule>
  </conditionalFormatting>
  <dataValidations count="6">
    <dataValidation type="list" allowBlank="1" showInputMessage="1" showErrorMessage="1" sqref="I9" xr:uid="{00000000-0002-0000-0000-000002000000}">
      <formula1>$C$10:$C$11</formula1>
    </dataValidation>
    <dataValidation type="list" allowBlank="1" showInputMessage="1" showErrorMessage="1" sqref="I22 E29 I13 C16" xr:uid="{00000000-0002-0000-0000-000000000000}">
      <formula1>$C$14:$C$15</formula1>
    </dataValidation>
    <dataValidation type="list" allowBlank="1" showInputMessage="1" showErrorMessage="1" sqref="I24" xr:uid="{00000000-0002-0000-0000-000003000000}">
      <formula1>$E$25:$E$26</formula1>
    </dataValidation>
    <dataValidation type="list" allowBlank="1" showInputMessage="1" showErrorMessage="1" sqref="I33" xr:uid="{00000000-0002-0000-0000-000001000000}">
      <formula1>$C$34:$C$35</formula1>
    </dataValidation>
    <dataValidation type="list" allowBlank="1" showInputMessage="1" showErrorMessage="1" sqref="E28" xr:uid="{051A9503-140E-4F54-8904-B5B2B27499D9}">
      <formula1>$C$30:$C$31</formula1>
    </dataValidation>
    <dataValidation type="list" allowBlank="1" showInputMessage="1" showErrorMessage="1" sqref="F7" xr:uid="{85698CCA-E164-47C7-BE79-CA8CD3AC42A0}">
      <formula1>$I$6:$J$6</formula1>
    </dataValidation>
  </dataValidations>
  <pageMargins left="0.42" right="0.32" top="0.5" bottom="0.2" header="0.3" footer="0.3"/>
  <pageSetup paperSize="9" scale="5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E85"/>
  <sheetViews>
    <sheetView zoomScale="90" zoomScaleNormal="90" workbookViewId="0">
      <pane xSplit="3" ySplit="8" topLeftCell="N9" activePane="bottomRight" state="frozen"/>
      <selection pane="topRight" activeCell="D1" sqref="D1"/>
      <selection pane="bottomLeft" activeCell="A7" sqref="A7"/>
      <selection pane="bottomRight" activeCell="N2" sqref="N2:O2"/>
    </sheetView>
  </sheetViews>
  <sheetFormatPr defaultRowHeight="13.5"/>
  <cols>
    <col min="1" max="1" width="4.625" customWidth="1"/>
    <col min="2" max="3" width="12.625" customWidth="1"/>
    <col min="4" max="13" width="6.25" hidden="1" customWidth="1"/>
    <col min="14" max="14" width="10.75" customWidth="1"/>
    <col min="15" max="15" width="8" customWidth="1"/>
    <col min="16" max="17" width="10" customWidth="1"/>
    <col min="18" max="19" width="13" customWidth="1"/>
    <col min="20" max="20" width="8.375" customWidth="1"/>
    <col min="21" max="22" width="10" customWidth="1"/>
    <col min="23" max="28" width="6.25" hidden="1" customWidth="1"/>
    <col min="29" max="29" width="6.25" customWidth="1"/>
    <col min="30" max="30" width="7.375" hidden="1" customWidth="1"/>
    <col min="31" max="31" width="10" customWidth="1"/>
    <col min="32" max="32" width="7.5" customWidth="1"/>
    <col min="33" max="33" width="10.25" customWidth="1"/>
    <col min="34" max="36" width="6.375" hidden="1" customWidth="1"/>
    <col min="37" max="54" width="6.375" customWidth="1"/>
    <col min="55" max="60" width="10.125" customWidth="1"/>
  </cols>
  <sheetData>
    <row r="1" spans="1:57">
      <c r="A1" s="536" t="s">
        <v>202</v>
      </c>
      <c r="B1" s="536"/>
      <c r="C1" s="536"/>
      <c r="N1" s="537" t="s">
        <v>269</v>
      </c>
      <c r="O1" s="532"/>
      <c r="P1" s="532" t="s">
        <v>267</v>
      </c>
      <c r="Q1" s="532"/>
      <c r="R1" s="532" t="s">
        <v>268</v>
      </c>
      <c r="S1" s="532"/>
      <c r="T1" s="532"/>
      <c r="U1" s="533"/>
    </row>
    <row r="2" spans="1:57" ht="30" customHeight="1" thickBot="1">
      <c r="A2" s="536"/>
      <c r="B2" s="536"/>
      <c r="C2" s="536"/>
      <c r="N2" s="538"/>
      <c r="O2" s="534"/>
      <c r="P2" s="534"/>
      <c r="Q2" s="534"/>
      <c r="R2" s="534"/>
      <c r="S2" s="534"/>
      <c r="T2" s="534"/>
      <c r="U2" s="535"/>
    </row>
    <row r="3" spans="1:57" ht="15" customHeight="1">
      <c r="A3" s="536"/>
      <c r="B3" s="536"/>
      <c r="C3" s="536"/>
      <c r="N3" t="s">
        <v>213</v>
      </c>
      <c r="O3" s="210"/>
      <c r="AC3" s="350" t="s">
        <v>270</v>
      </c>
    </row>
    <row r="4" spans="1:57" ht="15" customHeight="1" thickBot="1">
      <c r="A4" s="536"/>
      <c r="B4" s="536"/>
      <c r="C4" s="536"/>
      <c r="P4" s="411" t="s">
        <v>274</v>
      </c>
      <c r="Q4" s="412"/>
      <c r="R4" s="412"/>
      <c r="S4" s="412"/>
      <c r="T4" s="412"/>
      <c r="U4" s="412"/>
      <c r="V4" s="412"/>
      <c r="X4" s="446"/>
      <c r="AC4" s="413"/>
    </row>
    <row r="5" spans="1:57" ht="15" customHeight="1" thickBot="1">
      <c r="A5" s="481" t="str">
        <f ca="1">IF(P34=Y34,"-","入力に異常あり")</f>
        <v>-</v>
      </c>
      <c r="B5" s="482"/>
      <c r="C5" s="483"/>
      <c r="D5" s="333" t="s">
        <v>192</v>
      </c>
      <c r="E5" s="333" t="s">
        <v>192</v>
      </c>
      <c r="F5" s="333" t="s">
        <v>192</v>
      </c>
      <c r="G5" s="333" t="s">
        <v>192</v>
      </c>
      <c r="H5" s="333" t="s">
        <v>192</v>
      </c>
      <c r="I5" s="333" t="s">
        <v>192</v>
      </c>
      <c r="J5" s="333" t="s">
        <v>192</v>
      </c>
      <c r="K5" s="333" t="s">
        <v>192</v>
      </c>
      <c r="L5" s="333" t="s">
        <v>192</v>
      </c>
      <c r="M5" s="333" t="s">
        <v>192</v>
      </c>
      <c r="P5" s="447" t="s">
        <v>272</v>
      </c>
      <c r="Q5" s="414"/>
      <c r="R5" s="414"/>
      <c r="S5" s="414"/>
      <c r="T5" s="415"/>
      <c r="U5" s="415"/>
      <c r="V5" s="415"/>
      <c r="W5" s="44"/>
      <c r="X5" s="44"/>
      <c r="Y5" s="44"/>
      <c r="Z5" s="44"/>
      <c r="AA5" s="44"/>
      <c r="AB5" s="44"/>
      <c r="AC5" s="416"/>
      <c r="AE5" s="328" t="s">
        <v>193</v>
      </c>
      <c r="AF5" s="329"/>
      <c r="AG5" s="330"/>
      <c r="AW5" s="37"/>
      <c r="AX5" s="4"/>
      <c r="BA5" s="11"/>
    </row>
    <row r="6" spans="1:57" ht="14.25" customHeight="1" thickBot="1">
      <c r="A6" s="491" t="s">
        <v>225</v>
      </c>
      <c r="B6" s="492"/>
      <c r="C6" s="493"/>
      <c r="D6" s="333"/>
      <c r="E6" s="333"/>
      <c r="F6" s="333"/>
      <c r="G6" s="333"/>
      <c r="H6" s="333"/>
      <c r="I6" s="333"/>
      <c r="J6" s="333"/>
      <c r="K6" s="333"/>
      <c r="L6" s="333"/>
      <c r="M6" s="333"/>
      <c r="N6" s="348" t="s">
        <v>211</v>
      </c>
      <c r="O6" s="349" t="s">
        <v>212</v>
      </c>
      <c r="P6" s="237"/>
      <c r="Q6" s="352" t="s">
        <v>52</v>
      </c>
      <c r="R6" s="2" t="s">
        <v>106</v>
      </c>
      <c r="S6" s="2"/>
      <c r="T6" s="237"/>
      <c r="U6" s="2" t="s">
        <v>106</v>
      </c>
      <c r="V6" s="2" t="s">
        <v>106</v>
      </c>
      <c r="W6" s="333" t="s">
        <v>192</v>
      </c>
      <c r="X6" s="333" t="s">
        <v>192</v>
      </c>
      <c r="Y6" s="333" t="s">
        <v>192</v>
      </c>
      <c r="Z6" s="333" t="s">
        <v>192</v>
      </c>
      <c r="AA6" s="333" t="s">
        <v>192</v>
      </c>
      <c r="AB6" s="333" t="s">
        <v>192</v>
      </c>
      <c r="AC6" s="333"/>
      <c r="AD6" s="333" t="s">
        <v>192</v>
      </c>
      <c r="AE6" s="114" t="s">
        <v>106</v>
      </c>
      <c r="AF6" s="489" t="s">
        <v>194</v>
      </c>
      <c r="AG6" s="490"/>
      <c r="AW6" s="37"/>
      <c r="AX6" s="4"/>
      <c r="BA6" s="11"/>
    </row>
    <row r="7" spans="1:57" s="2" customFormat="1" ht="15.75" customHeight="1" thickBot="1">
      <c r="A7" s="485" t="s">
        <v>279</v>
      </c>
      <c r="B7" s="486"/>
      <c r="C7" s="486"/>
      <c r="D7" s="334" t="s">
        <v>222</v>
      </c>
      <c r="E7" s="334"/>
      <c r="F7" s="334"/>
      <c r="G7" s="334" t="s">
        <v>222</v>
      </c>
      <c r="H7" s="334"/>
      <c r="I7" s="334"/>
      <c r="K7" s="334" t="s">
        <v>223</v>
      </c>
      <c r="L7" s="334"/>
      <c r="M7" s="334"/>
      <c r="N7" s="435" t="s">
        <v>214</v>
      </c>
      <c r="O7" s="436" t="s">
        <v>0</v>
      </c>
      <c r="P7" s="308" t="s">
        <v>204</v>
      </c>
      <c r="Q7" s="312" t="s">
        <v>201</v>
      </c>
      <c r="R7" s="144" t="s">
        <v>125</v>
      </c>
      <c r="S7" s="144" t="s">
        <v>55</v>
      </c>
      <c r="T7" s="144" t="s">
        <v>230</v>
      </c>
      <c r="U7" s="144" t="s">
        <v>58</v>
      </c>
      <c r="V7" s="144" t="s">
        <v>63</v>
      </c>
      <c r="W7" s="299" t="s">
        <v>110</v>
      </c>
      <c r="X7" s="501" t="s">
        <v>81</v>
      </c>
      <c r="Y7" s="502"/>
      <c r="Z7" s="502"/>
      <c r="AA7" s="502"/>
      <c r="AB7" s="503"/>
      <c r="AC7" s="114"/>
      <c r="AD7" s="114"/>
      <c r="AE7" s="331" t="s">
        <v>281</v>
      </c>
      <c r="AF7" s="37" t="s">
        <v>220</v>
      </c>
      <c r="AG7" s="332" t="s">
        <v>220</v>
      </c>
      <c r="AH7" s="433" t="s">
        <v>192</v>
      </c>
      <c r="AI7" s="434" t="s">
        <v>192</v>
      </c>
      <c r="AJ7" s="434" t="s">
        <v>192</v>
      </c>
      <c r="AK7" s="434"/>
      <c r="AP7" s="14" t="s">
        <v>205</v>
      </c>
      <c r="AQ7" s="42"/>
      <c r="AR7" s="42"/>
      <c r="AS7" s="42"/>
      <c r="AT7" s="42"/>
      <c r="AU7" s="42"/>
      <c r="AV7" s="42"/>
      <c r="AW7" s="42"/>
      <c r="AX7" s="317" t="s">
        <v>26</v>
      </c>
      <c r="AY7" s="96">
        <f ca="1">MIN(AY8,AW38+AV32+AW14)</f>
        <v>0</v>
      </c>
      <c r="AZ7"/>
      <c r="BA7"/>
      <c r="BB7" s="11"/>
      <c r="BC7"/>
      <c r="BD7"/>
      <c r="BE7"/>
    </row>
    <row r="8" spans="1:57" s="2" customFormat="1" ht="15.75" customHeight="1">
      <c r="A8" s="487"/>
      <c r="B8" s="487"/>
      <c r="C8" s="487"/>
      <c r="D8" s="380" t="s">
        <v>28</v>
      </c>
      <c r="E8" s="235" t="s">
        <v>82</v>
      </c>
      <c r="F8" s="236" t="s">
        <v>83</v>
      </c>
      <c r="G8" s="235" t="s">
        <v>28</v>
      </c>
      <c r="H8" s="235" t="s">
        <v>82</v>
      </c>
      <c r="I8" s="252" t="s">
        <v>83</v>
      </c>
      <c r="K8" s="235" t="s">
        <v>28</v>
      </c>
      <c r="L8" s="235" t="s">
        <v>82</v>
      </c>
      <c r="M8" s="236" t="s">
        <v>83</v>
      </c>
      <c r="N8" s="437" t="s">
        <v>263</v>
      </c>
      <c r="O8" s="438" t="s">
        <v>2</v>
      </c>
      <c r="P8" s="309" t="s">
        <v>203</v>
      </c>
      <c r="Q8" s="313" t="s">
        <v>199</v>
      </c>
      <c r="R8" s="220" t="s">
        <v>54</v>
      </c>
      <c r="S8" s="220" t="s">
        <v>56</v>
      </c>
      <c r="T8" s="244" t="s">
        <v>229</v>
      </c>
      <c r="U8" s="220" t="s">
        <v>59</v>
      </c>
      <c r="V8" s="220" t="s">
        <v>60</v>
      </c>
      <c r="W8" s="300" t="s">
        <v>64</v>
      </c>
      <c r="X8" s="322" t="s">
        <v>217</v>
      </c>
      <c r="Y8" s="323" t="s">
        <v>215</v>
      </c>
      <c r="Z8" s="321" t="s">
        <v>100</v>
      </c>
      <c r="AA8" s="324" t="s">
        <v>218</v>
      </c>
      <c r="AB8" s="325" t="s">
        <v>216</v>
      </c>
      <c r="AC8" s="115"/>
      <c r="AD8" s="115" t="s">
        <v>206</v>
      </c>
      <c r="AE8" s="245" t="s">
        <v>282</v>
      </c>
      <c r="AF8" s="47" t="s">
        <v>219</v>
      </c>
      <c r="AG8" s="246" t="s">
        <v>221</v>
      </c>
      <c r="AH8" s="37"/>
      <c r="AI8" s="4" t="s">
        <v>127</v>
      </c>
      <c r="AJ8" s="125" t="s">
        <v>145</v>
      </c>
      <c r="AK8" s="125"/>
      <c r="AL8" s="125"/>
      <c r="AM8" s="125"/>
      <c r="AN8" s="125"/>
      <c r="AP8" s="20"/>
      <c r="AQ8" s="215"/>
      <c r="AR8" s="215"/>
      <c r="AS8" s="44"/>
      <c r="AT8" s="44"/>
      <c r="AU8" s="44"/>
      <c r="AV8" s="215"/>
      <c r="AW8" s="24"/>
      <c r="AX8" s="24" t="s">
        <v>4</v>
      </c>
      <c r="AY8" s="297">
        <v>120000</v>
      </c>
      <c r="AZ8"/>
      <c r="BA8"/>
      <c r="BB8" s="11"/>
      <c r="BC8"/>
      <c r="BD8"/>
      <c r="BE8"/>
    </row>
    <row r="9" spans="1:57" ht="15.75" customHeight="1">
      <c r="A9" s="488"/>
      <c r="B9" s="488"/>
      <c r="C9" s="488"/>
      <c r="D9" s="375" t="str">
        <f ca="1">IF(AND(D$8=$N9,$P9&lt;&gt;0),MAX(D$8:OFFSET(D9,-1,0))+1,"")</f>
        <v/>
      </c>
      <c r="E9" s="28" t="str">
        <f ca="1">IF(AND(E$8=$N9,$P9&lt;&gt;0),MAX(E$8:OFFSET(E9,-1,0))+1,"")</f>
        <v/>
      </c>
      <c r="F9" s="28" t="str">
        <f ca="1">IF(AND(F$8=$N9,$P9&lt;&gt;0),MAX(F$8:OFFSET(F9,-1,0))+1,"")</f>
        <v/>
      </c>
      <c r="G9" s="23" t="str">
        <f t="shared" ref="G9:G10" ca="1" si="0">IF(SUM(D9)&gt;0,$P9,"")</f>
        <v/>
      </c>
      <c r="H9" s="23" t="str">
        <f t="shared" ref="H9:H10" ca="1" si="1">IF(SUM(E9)&gt;0,$P9,"")</f>
        <v/>
      </c>
      <c r="I9" s="23" t="str">
        <f t="shared" ref="I9:I10" ca="1" si="2">IF(SUM(F9)&gt;0,$P9,"")</f>
        <v/>
      </c>
      <c r="K9" s="23" t="str">
        <f ca="1">IF(LEN($Q9)&gt;3,"",IF(SUM(D9)&gt;0,D9,IF(AND(SUM(D10)&gt;0,$Q10=$Q$54),D10,IF(AND(SUM(D11)&gt;0,$Q11=$Q$55),D11,""))))</f>
        <v/>
      </c>
      <c r="L9" s="23" t="str">
        <f ca="1">IF(LEN($Q9)&gt;3,"",IF(SUM(E9)&gt;0,E9,IF(AND(SUM(E10)&gt;0,$Q10=$Q$54),E10,IF(AND(SUM(E11)&gt;0,$Q11=$Q$55),E11,""))))</f>
        <v/>
      </c>
      <c r="M9" s="18" t="str">
        <f ca="1">IF(LEN($Q9)&gt;3,"",IF(SUM(F9)&gt;0,F9,IF(AND(SUM(F10)&gt;0,$Q10=$Q$54),F10,IF(AND(SUM(F11)&gt;0,$Q11=$Q$55),F11,""))))</f>
        <v/>
      </c>
      <c r="N9" s="113"/>
      <c r="O9" s="105"/>
      <c r="P9" s="310"/>
      <c r="Q9" s="314"/>
      <c r="R9" s="105"/>
      <c r="S9" s="105"/>
      <c r="T9" s="105"/>
      <c r="U9" s="105"/>
      <c r="V9" s="105"/>
      <c r="W9" s="301" t="s">
        <v>260</v>
      </c>
      <c r="X9" s="319" t="str">
        <f ca="1">IF(LEN($Q9)&gt;3,"",IF(SUM(G9)&lt;&gt;0,O9,IF(AND(SUM(G10)&lt;&gt;0,$Q10=$Q$54),O10,IF(AND(SUM(G11)&lt;&gt;0,$Q11=$Q$55),O11,""))))</f>
        <v/>
      </c>
      <c r="Y9" s="319" t="str">
        <f ca="1">IF(LEN($Q9)&gt;3,"",IF(SUM(G9)&lt;&gt;0,G9,IF(AND(SUM(G10)&lt;&gt;0,$Q10=$Q$54),G10,IF(AND(SUM(G11)&lt;&gt;0,$Q11=$Q$55),G11,""))))</f>
        <v/>
      </c>
      <c r="Z9" s="320" t="str">
        <f ca="1">IF(LEN($Q9)&gt;3,"",IF(SUM(H9)&lt;&gt;0,H9,IF(AND(SUM(H10)&lt;&gt;0,$Q10=$Q$54),H10,IF(AND(SUM(H11)&lt;&gt;0,$Q11=$Q$55),H11,""))))</f>
        <v/>
      </c>
      <c r="AA9" s="318" t="str">
        <f ca="1">IF(LEN($Q9)&gt;3,"",IF(SUM(I9)&lt;&gt;0,O9,IF(AND(SUM(I10)&lt;&gt;0,$Q10=$Q$54),O10,IF(AND(SUM(I11)&lt;&gt;0,$Q11=$Q$55),O11,""))))</f>
        <v/>
      </c>
      <c r="AB9" s="318" t="str">
        <f ca="1">IF(LEN($Q9)&gt;3,"",IF(SUM(I9)&lt;&gt;0,I9,IF(AND(SUM(I10)&lt;&gt;0,$Q10=$Q$54),I10,IF(AND(SUM(I11)&lt;&gt;0,$Q11=$Q$55),I11,""))))</f>
        <v/>
      </c>
      <c r="AC9" s="116" t="str">
        <f t="shared" ref="AC9:AC28" ca="1" si="3">IF(SUM(F9)&gt;0,"⇒","")</f>
        <v/>
      </c>
      <c r="AD9" s="116" t="str">
        <f t="shared" ref="AD9:AD28" ca="1" si="4">F9</f>
        <v/>
      </c>
      <c r="AE9" s="113"/>
      <c r="AF9" s="105"/>
      <c r="AG9" s="117"/>
      <c r="AH9" s="431" t="str">
        <f ca="1">IF(LEN(Q9)&gt;2,AH8,IF(SUM(K9:M9)&gt;0,MAX($AH$8:AH8)+1,""))</f>
        <v/>
      </c>
      <c r="AI9" s="2" t="str">
        <f t="shared" ref="AI9:AI28" ca="1" si="5">IF(SUM(D9:F9)&gt;0,"生"&amp;AH9,"")</f>
        <v/>
      </c>
      <c r="AJ9" s="2">
        <f t="shared" ref="AJ9:AJ28" ca="1" si="6">IF(SUM(K9,M9)&gt;0,1,0)</f>
        <v>0</v>
      </c>
      <c r="AK9" s="2"/>
      <c r="AL9" s="2"/>
      <c r="AM9" s="2"/>
      <c r="AN9" s="2"/>
      <c r="AO9" s="2"/>
      <c r="AP9" s="268" t="s">
        <v>280</v>
      </c>
      <c r="AQ9" s="268"/>
      <c r="AR9" s="268"/>
      <c r="AS9" s="268"/>
      <c r="AT9" s="268"/>
      <c r="AU9" s="268"/>
      <c r="AV9" s="268"/>
      <c r="AW9" s="268"/>
      <c r="AX9" s="268"/>
      <c r="AY9" s="268"/>
      <c r="BB9" s="11"/>
    </row>
    <row r="10" spans="1:57" ht="15.75" customHeight="1">
      <c r="A10" s="521" t="s">
        <v>208</v>
      </c>
      <c r="B10" s="495" t="str">
        <f ca="1">IF(AY7=AY8,AP7,IF(AW14=AV20,AP11,IF(AW13=AY13,AP10,AP9)))</f>
        <v>旧制度の証明書が合計で６万円以上あれば旧制度を先に入力します。そうでなければ新旧関係なく入力します。</v>
      </c>
      <c r="C10" s="496"/>
      <c r="D10" s="375" t="str">
        <f ca="1">IF(AND(D$8=$N10,$P10&lt;&gt;0),MAX(D$8:OFFSET(D10,-1,0))+1,"")</f>
        <v/>
      </c>
      <c r="E10" s="28" t="str">
        <f ca="1">IF(AND(E$8=$N10,$P10&lt;&gt;0),MAX(E$8:OFFSET(E10,-1,0))+1,"")</f>
        <v/>
      </c>
      <c r="F10" s="28" t="str">
        <f ca="1">IF(AND(F$8=$N10,$P10&lt;&gt;0),MAX(F$8:OFFSET(F10,-1,0))+1,"")</f>
        <v/>
      </c>
      <c r="G10" s="23" t="str">
        <f t="shared" ca="1" si="0"/>
        <v/>
      </c>
      <c r="H10" s="23" t="str">
        <f t="shared" ca="1" si="1"/>
        <v/>
      </c>
      <c r="I10" s="23" t="str">
        <f t="shared" ca="1" si="2"/>
        <v/>
      </c>
      <c r="K10" s="23" t="str">
        <f t="shared" ref="K10:M10" ca="1" si="7">IF(LEN($Q10)&gt;3,"",IF(SUM(D10)&gt;0,D10,IF(AND(SUM(D11)&gt;0,$Q11=$Q$54),D11,IF(AND(SUM(D12)&gt;0,$Q12=$Q$55),D12,""))))</f>
        <v/>
      </c>
      <c r="L10" s="23" t="str">
        <f t="shared" ca="1" si="7"/>
        <v/>
      </c>
      <c r="M10" s="18" t="str">
        <f t="shared" ca="1" si="7"/>
        <v/>
      </c>
      <c r="N10" s="113"/>
      <c r="O10" s="105"/>
      <c r="P10" s="310"/>
      <c r="Q10" s="351"/>
      <c r="R10" s="105"/>
      <c r="S10" s="105"/>
      <c r="T10" s="105"/>
      <c r="U10" s="105"/>
      <c r="V10" s="105"/>
      <c r="W10" s="301" t="s">
        <v>261</v>
      </c>
      <c r="X10" s="319" t="str">
        <f t="shared" ref="X10:X28" ca="1" si="8">IF(LEN($Q10)&gt;3,"",IF(SUM(G10)&lt;&gt;0,O10,IF(AND(SUM(G11)&lt;&gt;0,$Q11=$Q$54),O11,IF(AND(SUM(G12)&lt;&gt;0,$Q12=$Q$55),O12,""))))</f>
        <v/>
      </c>
      <c r="Y10" s="319" t="str">
        <f t="shared" ref="Y10:Z10" ca="1" si="9">IF(LEN($Q10)&gt;3,"",IF(SUM(G10)&lt;&gt;0,G10,IF(AND(SUM(G11)&lt;&gt;0,$Q11=$Q$54),G11,IF(AND(SUM(G12)&lt;&gt;0,$Q12=$Q$55),G12,""))))</f>
        <v/>
      </c>
      <c r="Z10" s="320" t="str">
        <f t="shared" ca="1" si="9"/>
        <v/>
      </c>
      <c r="AA10" s="318" t="str">
        <f t="shared" ref="AA10:AA28" ca="1" si="10">IF(LEN($Q10)&gt;3,"",IF(SUM(I10)&lt;&gt;0,O10,IF(AND(SUM(I11)&lt;&gt;0,$Q11=$Q$54),O11,IF(AND(SUM(I12)&lt;&gt;0,$Q12=$Q$55),O12,""))))</f>
        <v/>
      </c>
      <c r="AB10" s="318" t="str">
        <f t="shared" ref="AB10:AB28" ca="1" si="11">IF(LEN($Q10)&gt;3,"",IF(SUM(I10)&lt;&gt;0,I10,IF(AND(SUM(I11)&lt;&gt;0,$Q11=$Q$54),I11,IF(AND(SUM(I12)&lt;&gt;0,$Q12=$Q$55),I12,""))))</f>
        <v/>
      </c>
      <c r="AC10" s="430" t="str">
        <f t="shared" ca="1" si="3"/>
        <v/>
      </c>
      <c r="AD10" s="116" t="str">
        <f t="shared" ca="1" si="4"/>
        <v/>
      </c>
      <c r="AE10" s="113"/>
      <c r="AF10" s="105"/>
      <c r="AG10" s="117"/>
      <c r="AH10" s="431" t="str">
        <f ca="1">IF(LEN(Q10)&gt;2,AH9,IF(SUM(K10:M10)&gt;0,MAX($AH$8:AH9)+1,""))</f>
        <v/>
      </c>
      <c r="AI10" s="2" t="str">
        <f t="shared" ca="1" si="5"/>
        <v/>
      </c>
      <c r="AJ10" s="2">
        <f t="shared" ca="1" si="6"/>
        <v>0</v>
      </c>
      <c r="AK10" s="2"/>
      <c r="AL10" s="2"/>
      <c r="AM10" s="2"/>
      <c r="AN10" s="2"/>
      <c r="AO10" s="2"/>
      <c r="AP10" s="268" t="s">
        <v>195</v>
      </c>
      <c r="AQ10" s="268"/>
      <c r="AR10" s="268"/>
      <c r="AS10" s="268"/>
      <c r="AT10" s="268"/>
      <c r="AU10" s="268"/>
      <c r="AV10" s="268"/>
      <c r="AW10" s="268"/>
      <c r="AX10" s="268"/>
      <c r="AY10" s="268"/>
      <c r="BB10" s="11"/>
    </row>
    <row r="11" spans="1:57" ht="15.75" customHeight="1">
      <c r="A11" s="521"/>
      <c r="B11" s="497"/>
      <c r="C11" s="498"/>
      <c r="D11" s="375" t="str">
        <f ca="1">IF(AND(D$8=$N11,$P11&lt;&gt;0),MAX(D$8:OFFSET(D11,-1,0))+1,"")</f>
        <v/>
      </c>
      <c r="E11" s="28" t="str">
        <f ca="1">IF(AND(E$8=$N11,$P11&lt;&gt;0),MAX(E$8:OFFSET(E11,-1,0))+1,"")</f>
        <v/>
      </c>
      <c r="F11" s="28" t="str">
        <f ca="1">IF(AND(F$8=$N11,$P11&lt;&gt;0),MAX(F$8:OFFSET(F11,-1,0))+1,"")</f>
        <v/>
      </c>
      <c r="G11" s="23" t="str">
        <f t="shared" ref="G11" ca="1" si="12">IF(SUM(D11)&gt;0,$P11,"")</f>
        <v/>
      </c>
      <c r="H11" s="23" t="str">
        <f ca="1">IF(SUM(E11)&gt;0,$P11,"")</f>
        <v/>
      </c>
      <c r="I11" s="23" t="str">
        <f t="shared" ref="I11" ca="1" si="13">IF(SUM(F11)&gt;0,$P11,"")</f>
        <v/>
      </c>
      <c r="K11" s="23" t="str">
        <f t="shared" ref="K11:M11" ca="1" si="14">IF(LEN($Q11)&gt;3,"",IF(SUM(D11)&gt;0,D11,IF(AND(SUM(D12)&gt;0,$Q12=$Q$54),D12,IF(AND(SUM(D13)&gt;0,$Q13=$Q$55),D13,""))))</f>
        <v/>
      </c>
      <c r="L11" s="23" t="str">
        <f t="shared" ca="1" si="14"/>
        <v/>
      </c>
      <c r="M11" s="18" t="str">
        <f t="shared" ca="1" si="14"/>
        <v/>
      </c>
      <c r="N11" s="113"/>
      <c r="O11" s="105"/>
      <c r="P11" s="310"/>
      <c r="Q11" s="351"/>
      <c r="R11" s="105"/>
      <c r="S11" s="105"/>
      <c r="T11" s="105"/>
      <c r="U11" s="105"/>
      <c r="V11" s="105"/>
      <c r="W11" s="301"/>
      <c r="X11" s="319" t="str">
        <f t="shared" ca="1" si="8"/>
        <v/>
      </c>
      <c r="Y11" s="319" t="str">
        <f t="shared" ref="Y11:Z11" ca="1" si="15">IF(LEN($Q11)&gt;3,"",IF(SUM(G11)&lt;&gt;0,G11,IF(AND(SUM(G12)&lt;&gt;0,$Q12=$Q$54),G12,IF(AND(SUM(G13)&lt;&gt;0,$Q13=$Q$55),G13,""))))</f>
        <v/>
      </c>
      <c r="Z11" s="320" t="str">
        <f t="shared" ca="1" si="15"/>
        <v/>
      </c>
      <c r="AA11" s="318" t="str">
        <f t="shared" ca="1" si="10"/>
        <v/>
      </c>
      <c r="AB11" s="318" t="str">
        <f t="shared" ca="1" si="11"/>
        <v/>
      </c>
      <c r="AC11" s="430" t="str">
        <f t="shared" ca="1" si="3"/>
        <v/>
      </c>
      <c r="AD11" s="116" t="str">
        <f t="shared" ca="1" si="4"/>
        <v/>
      </c>
      <c r="AE11" s="113"/>
      <c r="AF11" s="105"/>
      <c r="AG11" s="117"/>
      <c r="AH11" s="431" t="str">
        <f ca="1">IF(LEN(Q11)&gt;2,AH10,IF(SUM(K11:M11)&gt;0,MAX($AH$8:AH10)+1,""))</f>
        <v/>
      </c>
      <c r="AI11" s="2" t="str">
        <f t="shared" ca="1" si="5"/>
        <v/>
      </c>
      <c r="AJ11" s="2">
        <f t="shared" ca="1" si="6"/>
        <v>0</v>
      </c>
      <c r="AK11" s="2"/>
      <c r="AL11" s="2"/>
      <c r="AM11" s="2"/>
      <c r="AN11" s="2"/>
      <c r="AO11" s="2"/>
      <c r="AP11" s="268" t="s">
        <v>175</v>
      </c>
      <c r="AQ11" s="268"/>
      <c r="AR11" s="268"/>
      <c r="AS11" s="268"/>
      <c r="AT11" s="268"/>
      <c r="AU11" s="268"/>
      <c r="AV11" s="268"/>
      <c r="AW11" s="268"/>
      <c r="AX11" s="268"/>
      <c r="AY11" s="268"/>
      <c r="BB11" s="11"/>
    </row>
    <row r="12" spans="1:57" ht="15.75" customHeight="1">
      <c r="A12" s="521"/>
      <c r="B12" s="499"/>
      <c r="C12" s="500"/>
      <c r="D12" s="375" t="str">
        <f ca="1">IF(AND(D$8=$N12,$P12&lt;&gt;0),MAX(D$8:OFFSET(D12,-1,0))+1,"")</f>
        <v/>
      </c>
      <c r="E12" s="28" t="str">
        <f ca="1">IF(AND(E$8=$N12,$P12&lt;&gt;0),MAX(E$8:OFFSET(E12,-1,0))+1,"")</f>
        <v/>
      </c>
      <c r="F12" s="28" t="str">
        <f ca="1">IF(AND(F$8=$N12,$P12&lt;&gt;0),MAX(F$8:OFFSET(F12,-1,0))+1,"")</f>
        <v/>
      </c>
      <c r="G12" s="23" t="str">
        <f t="shared" ref="G12:G28" ca="1" si="16">IF(SUM(D12)&gt;0,$P12,"")</f>
        <v/>
      </c>
      <c r="H12" s="23" t="str">
        <f t="shared" ref="H12:H28" ca="1" si="17">IF(SUM(E12)&gt;0,$P12,"")</f>
        <v/>
      </c>
      <c r="I12" s="23" t="str">
        <f t="shared" ref="I12:I28" ca="1" si="18">IF(SUM(F12)&gt;0,$P12,"")</f>
        <v/>
      </c>
      <c r="K12" s="23" t="str">
        <f t="shared" ref="K12:M12" ca="1" si="19">IF(LEN($Q12)&gt;3,"",IF(SUM(D12)&gt;0,D12,IF(AND(SUM(D13)&gt;0,$Q13=$Q$54),D13,IF(AND(SUM(D14)&gt;0,$Q14=$Q$55),D14,""))))</f>
        <v/>
      </c>
      <c r="L12" s="23" t="str">
        <f t="shared" ca="1" si="19"/>
        <v/>
      </c>
      <c r="M12" s="18" t="str">
        <f t="shared" ca="1" si="19"/>
        <v/>
      </c>
      <c r="N12" s="113"/>
      <c r="O12" s="105"/>
      <c r="P12" s="310"/>
      <c r="Q12" s="351"/>
      <c r="R12" s="105"/>
      <c r="S12" s="105"/>
      <c r="T12" s="105"/>
      <c r="U12" s="105"/>
      <c r="V12" s="105"/>
      <c r="W12" s="301"/>
      <c r="X12" s="319" t="str">
        <f t="shared" ca="1" si="8"/>
        <v/>
      </c>
      <c r="Y12" s="319" t="str">
        <f t="shared" ref="Y12:Z12" ca="1" si="20">IF(LEN($Q12)&gt;3,"",IF(SUM(G12)&lt;&gt;0,G12,IF(AND(SUM(G13)&lt;&gt;0,$Q13=$Q$54),G13,IF(AND(SUM(G14)&lt;&gt;0,$Q14=$Q$55),G14,""))))</f>
        <v/>
      </c>
      <c r="Z12" s="320" t="str">
        <f t="shared" ca="1" si="20"/>
        <v/>
      </c>
      <c r="AA12" s="318" t="str">
        <f t="shared" ca="1" si="10"/>
        <v/>
      </c>
      <c r="AB12" s="318" t="str">
        <f t="shared" ca="1" si="11"/>
        <v/>
      </c>
      <c r="AC12" s="430" t="str">
        <f t="shared" ca="1" si="3"/>
        <v/>
      </c>
      <c r="AD12" s="116" t="str">
        <f t="shared" ca="1" si="4"/>
        <v/>
      </c>
      <c r="AE12" s="113"/>
      <c r="AF12" s="105"/>
      <c r="AG12" s="117"/>
      <c r="AH12" s="431" t="str">
        <f ca="1">IF(LEN(Q12)&gt;2,AH11,IF(SUM(K12:M12)&gt;0,MAX($AH$8:AH11)+1,""))</f>
        <v/>
      </c>
      <c r="AI12" s="2" t="str">
        <f t="shared" ca="1" si="5"/>
        <v/>
      </c>
      <c r="AJ12" s="2">
        <f t="shared" ca="1" si="6"/>
        <v>0</v>
      </c>
      <c r="AK12" s="2"/>
      <c r="AL12" s="2"/>
      <c r="AM12" s="2"/>
      <c r="AN12" s="2"/>
      <c r="AO12" s="2"/>
      <c r="AP12" s="268"/>
      <c r="AQ12" s="268"/>
      <c r="AR12" s="268"/>
      <c r="AS12" s="268"/>
      <c r="AT12" s="268"/>
      <c r="AU12" s="268"/>
      <c r="AV12" s="268"/>
      <c r="AW12" s="268"/>
      <c r="AX12" s="268"/>
      <c r="AY12" s="268"/>
      <c r="BB12" s="11"/>
    </row>
    <row r="13" spans="1:57" ht="15.75" customHeight="1" thickBot="1">
      <c r="A13" s="521"/>
      <c r="B13" s="340" t="str">
        <f ca="1">"新）あと　"&amp;AS21&amp;"円"</f>
        <v>新）あと　79997円</v>
      </c>
      <c r="C13" s="382" t="str">
        <f ca="1">"旧）あと　"&amp;AW17&amp;"円"</f>
        <v>旧）あと　100000円</v>
      </c>
      <c r="D13" s="375" t="str">
        <f ca="1">IF(AND(D$8=$N13,$P13&lt;&gt;0),MAX(D$8:OFFSET(D13,-1,0))+1,"")</f>
        <v/>
      </c>
      <c r="E13" s="28" t="str">
        <f ca="1">IF(AND(E$8=$N13,$P13&lt;&gt;0),MAX(E$8:OFFSET(E13,-1,0))+1,"")</f>
        <v/>
      </c>
      <c r="F13" s="28" t="str">
        <f ca="1">IF(AND(F$8=$N13,$P13&lt;&gt;0),MAX(F$8:OFFSET(F13,-1,0))+1,"")</f>
        <v/>
      </c>
      <c r="G13" s="23" t="str">
        <f t="shared" ca="1" si="16"/>
        <v/>
      </c>
      <c r="H13" s="23" t="str">
        <f t="shared" ca="1" si="17"/>
        <v/>
      </c>
      <c r="I13" s="23" t="str">
        <f t="shared" ca="1" si="18"/>
        <v/>
      </c>
      <c r="K13" s="23" t="str">
        <f t="shared" ref="K13:M13" ca="1" si="21">IF(LEN($Q13)&gt;3,"",IF(SUM(D13)&gt;0,D13,IF(AND(SUM(D14)&gt;0,$Q14=$Q$54),D14,IF(AND(SUM(D15)&gt;0,$Q15=$Q$55),D15,""))))</f>
        <v/>
      </c>
      <c r="L13" s="23" t="str">
        <f t="shared" ca="1" si="21"/>
        <v/>
      </c>
      <c r="M13" s="18" t="str">
        <f t="shared" ca="1" si="21"/>
        <v/>
      </c>
      <c r="N13" s="113"/>
      <c r="O13" s="105"/>
      <c r="P13" s="310"/>
      <c r="Q13" s="351"/>
      <c r="R13" s="105"/>
      <c r="S13" s="105"/>
      <c r="T13" s="105"/>
      <c r="U13" s="105"/>
      <c r="V13" s="105"/>
      <c r="W13" s="301" t="s">
        <v>262</v>
      </c>
      <c r="X13" s="319" t="str">
        <f t="shared" ca="1" si="8"/>
        <v/>
      </c>
      <c r="Y13" s="319" t="str">
        <f t="shared" ref="Y13:Z13" ca="1" si="22">IF(LEN($Q13)&gt;3,"",IF(SUM(G13)&lt;&gt;0,G13,IF(AND(SUM(G14)&lt;&gt;0,$Q14=$Q$54),G14,IF(AND(SUM(G15)&lt;&gt;0,$Q15=$Q$55),G15,""))))</f>
        <v/>
      </c>
      <c r="Z13" s="320" t="str">
        <f t="shared" ca="1" si="22"/>
        <v/>
      </c>
      <c r="AA13" s="318" t="str">
        <f t="shared" ca="1" si="10"/>
        <v/>
      </c>
      <c r="AB13" s="318" t="str">
        <f t="shared" ca="1" si="11"/>
        <v/>
      </c>
      <c r="AC13" s="430" t="str">
        <f t="shared" ca="1" si="3"/>
        <v/>
      </c>
      <c r="AD13" s="116" t="str">
        <f t="shared" ca="1" si="4"/>
        <v/>
      </c>
      <c r="AE13" s="113"/>
      <c r="AF13" s="105"/>
      <c r="AG13" s="117"/>
      <c r="AH13" s="431" t="str">
        <f ca="1">IF(LEN(Q13)&gt;2,AH12,IF(SUM(K13:M13)&gt;0,MAX($AH$8:AH12)+1,""))</f>
        <v/>
      </c>
      <c r="AI13" s="2" t="str">
        <f t="shared" ca="1" si="5"/>
        <v/>
      </c>
      <c r="AJ13" s="2">
        <f t="shared" ca="1" si="6"/>
        <v>0</v>
      </c>
      <c r="AK13" s="2"/>
      <c r="AL13" s="2"/>
      <c r="AM13" s="2"/>
      <c r="AN13" s="2"/>
      <c r="AO13" s="2"/>
      <c r="AP13" s="272" t="s">
        <v>17</v>
      </c>
      <c r="AQ13" s="143">
        <f ca="1">AF39</f>
        <v>0</v>
      </c>
      <c r="AR13" s="528" t="s">
        <v>8</v>
      </c>
      <c r="AS13" s="529"/>
      <c r="AT13" s="273">
        <f ca="1">VLOOKUP(MAX(0,AQ13),AP17:AQ20,2)</f>
        <v>0</v>
      </c>
      <c r="AU13" s="530" t="s">
        <v>11</v>
      </c>
      <c r="AV13" s="531"/>
      <c r="AW13" s="274">
        <f ca="1">IF((AT13+AT14)&gt;AY13,AY13,AT13+AT14)</f>
        <v>0</v>
      </c>
      <c r="AX13" s="275" t="s">
        <v>5</v>
      </c>
      <c r="AY13" s="276">
        <v>40000</v>
      </c>
      <c r="BB13" s="11"/>
    </row>
    <row r="14" spans="1:57" ht="15.75" customHeight="1" thickBot="1">
      <c r="A14" s="519" t="s">
        <v>210</v>
      </c>
      <c r="B14" s="504" t="str">
        <f ca="1">IF(AY7=AY8,AP7,IF(AV32=AV31,AP24,AP23))</f>
        <v>介護医療保険には、新旧の区分がありません。金額の大きいものから限度額まで入力してください。</v>
      </c>
      <c r="C14" s="505"/>
      <c r="D14" s="375" t="str">
        <f ca="1">IF(AND(D$8=$N14,$P14&lt;&gt;0),MAX(D$8:OFFSET(D14,-1,0))+1,"")</f>
        <v/>
      </c>
      <c r="E14" s="28" t="str">
        <f ca="1">IF(AND(E$8=$N14,$P14&lt;&gt;0),MAX(E$8:OFFSET(E14,-1,0))+1,"")</f>
        <v/>
      </c>
      <c r="F14" s="28" t="str">
        <f ca="1">IF(AND(F$8=$N14,$P14&lt;&gt;0),MAX(F$8:OFFSET(F14,-1,0))+1,"")</f>
        <v/>
      </c>
      <c r="G14" s="23" t="str">
        <f t="shared" ca="1" si="16"/>
        <v/>
      </c>
      <c r="H14" s="23" t="str">
        <f t="shared" ca="1" si="17"/>
        <v/>
      </c>
      <c r="I14" s="23" t="str">
        <f t="shared" ca="1" si="18"/>
        <v/>
      </c>
      <c r="K14" s="23" t="str">
        <f t="shared" ref="K14:M14" ca="1" si="23">IF(LEN($Q14)&gt;3,"",IF(SUM(D14)&gt;0,D14,IF(AND(SUM(D15)&gt;0,$Q15=$Q$54),D15,IF(AND(SUM(D16)&gt;0,$Q16=$Q$55),D16,""))))</f>
        <v/>
      </c>
      <c r="L14" s="23" t="str">
        <f t="shared" ca="1" si="23"/>
        <v/>
      </c>
      <c r="M14" s="18" t="str">
        <f t="shared" ca="1" si="23"/>
        <v/>
      </c>
      <c r="N14" s="113"/>
      <c r="O14" s="105"/>
      <c r="P14" s="310"/>
      <c r="Q14" s="351"/>
      <c r="R14" s="105"/>
      <c r="S14" s="105"/>
      <c r="T14" s="105"/>
      <c r="U14" s="105"/>
      <c r="V14" s="105"/>
      <c r="W14" s="301"/>
      <c r="X14" s="319" t="str">
        <f t="shared" ca="1" si="8"/>
        <v/>
      </c>
      <c r="Y14" s="319" t="str">
        <f t="shared" ref="Y14:Z14" ca="1" si="24">IF(LEN($Q14)&gt;3,"",IF(SUM(G14)&lt;&gt;0,G14,IF(AND(SUM(G15)&lt;&gt;0,$Q15=$Q$54),G15,IF(AND(SUM(G16)&lt;&gt;0,$Q16=$Q$55),G16,""))))</f>
        <v/>
      </c>
      <c r="Z14" s="320" t="str">
        <f t="shared" ca="1" si="24"/>
        <v/>
      </c>
      <c r="AA14" s="318" t="str">
        <f t="shared" ca="1" si="10"/>
        <v/>
      </c>
      <c r="AB14" s="318" t="str">
        <f t="shared" ca="1" si="11"/>
        <v/>
      </c>
      <c r="AC14" s="430" t="str">
        <f t="shared" ca="1" si="3"/>
        <v/>
      </c>
      <c r="AD14" s="116" t="str">
        <f t="shared" ca="1" si="4"/>
        <v/>
      </c>
      <c r="AE14" s="113"/>
      <c r="AF14" s="105"/>
      <c r="AG14" s="117"/>
      <c r="AH14" s="431" t="str">
        <f ca="1">IF(LEN(Q14)&gt;2,AH13,IF(SUM(K14:M14)&gt;0,MAX($AH$8:AH13)+1,""))</f>
        <v/>
      </c>
      <c r="AI14" s="2" t="str">
        <f t="shared" ca="1" si="5"/>
        <v/>
      </c>
      <c r="AJ14" s="2">
        <f t="shared" ca="1" si="6"/>
        <v>0</v>
      </c>
      <c r="AK14" s="2"/>
      <c r="AL14" s="2"/>
      <c r="AM14" s="2"/>
      <c r="AN14" s="2"/>
      <c r="AO14" s="2"/>
      <c r="AP14" s="272" t="s">
        <v>18</v>
      </c>
      <c r="AQ14" s="277">
        <f ca="1">AF38</f>
        <v>0</v>
      </c>
      <c r="AR14" s="528" t="s">
        <v>9</v>
      </c>
      <c r="AS14" s="529"/>
      <c r="AT14" s="278">
        <f ca="1">VLOOKUP(MAX(0,AQ14),AU17:AV20,2)</f>
        <v>0</v>
      </c>
      <c r="AU14" s="524" t="s">
        <v>10</v>
      </c>
      <c r="AV14" s="525"/>
      <c r="AW14" s="279">
        <f ca="1">MAX(AT14,AW13)</f>
        <v>0</v>
      </c>
      <c r="AX14" s="268"/>
      <c r="AY14" s="268"/>
      <c r="BB14" s="11"/>
    </row>
    <row r="15" spans="1:57" ht="15.75" customHeight="1">
      <c r="A15" s="520"/>
      <c r="B15" s="506"/>
      <c r="C15" s="507"/>
      <c r="D15" s="375" t="str">
        <f ca="1">IF(AND(D$8=$N15,$P15&lt;&gt;0),MAX(D$8:OFFSET(D15,-1,0))+1,"")</f>
        <v/>
      </c>
      <c r="E15" s="28" t="str">
        <f ca="1">IF(AND(E$8=$N15,$P15&lt;&gt;0),MAX(E$8:OFFSET(E15,-1,0))+1,"")</f>
        <v/>
      </c>
      <c r="F15" s="28" t="str">
        <f ca="1">IF(AND(F$8=$N15,$P15&lt;&gt;0),MAX(F$8:OFFSET(F15,-1,0))+1,"")</f>
        <v/>
      </c>
      <c r="G15" s="23" t="str">
        <f t="shared" ca="1" si="16"/>
        <v/>
      </c>
      <c r="H15" s="23" t="str">
        <f t="shared" ca="1" si="17"/>
        <v/>
      </c>
      <c r="I15" s="23" t="str">
        <f t="shared" ca="1" si="18"/>
        <v/>
      </c>
      <c r="K15" s="23" t="str">
        <f t="shared" ref="K15:M15" ca="1" si="25">IF(LEN($Q15)&gt;3,"",IF(SUM(D15)&gt;0,D15,IF(AND(SUM(D16)&gt;0,$Q16=$Q$54),D16,IF(AND(SUM(D17)&gt;0,$Q17=$Q$55),D17,""))))</f>
        <v/>
      </c>
      <c r="L15" s="23" t="str">
        <f t="shared" ca="1" si="25"/>
        <v/>
      </c>
      <c r="M15" s="18" t="str">
        <f t="shared" ca="1" si="25"/>
        <v/>
      </c>
      <c r="N15" s="113"/>
      <c r="O15" s="105"/>
      <c r="P15" s="310"/>
      <c r="Q15" s="351"/>
      <c r="R15" s="105"/>
      <c r="S15" s="105"/>
      <c r="T15" s="105"/>
      <c r="U15" s="105"/>
      <c r="V15" s="105"/>
      <c r="W15" s="301"/>
      <c r="X15" s="319" t="str">
        <f t="shared" ca="1" si="8"/>
        <v/>
      </c>
      <c r="Y15" s="319" t="str">
        <f t="shared" ref="Y15:Z15" ca="1" si="26">IF(LEN($Q15)&gt;3,"",IF(SUM(G15)&lt;&gt;0,G15,IF(AND(SUM(G16)&lt;&gt;0,$Q16=$Q$54),G16,IF(AND(SUM(G17)&lt;&gt;0,$Q17=$Q$55),G17,""))))</f>
        <v/>
      </c>
      <c r="Z15" s="320" t="str">
        <f t="shared" ca="1" si="26"/>
        <v/>
      </c>
      <c r="AA15" s="318" t="str">
        <f t="shared" ca="1" si="10"/>
        <v/>
      </c>
      <c r="AB15" s="318" t="str">
        <f t="shared" ca="1" si="11"/>
        <v/>
      </c>
      <c r="AC15" s="430" t="str">
        <f t="shared" ca="1" si="3"/>
        <v/>
      </c>
      <c r="AD15" s="116" t="str">
        <f t="shared" ca="1" si="4"/>
        <v/>
      </c>
      <c r="AE15" s="113"/>
      <c r="AF15" s="105"/>
      <c r="AG15" s="117"/>
      <c r="AH15" s="431" t="str">
        <f ca="1">IF(LEN(Q15)&gt;2,AH14,IF(SUM(K15:M15)&gt;0,MAX($AH$8:AH14)+1,""))</f>
        <v/>
      </c>
      <c r="AI15" s="2" t="str">
        <f t="shared" ca="1" si="5"/>
        <v/>
      </c>
      <c r="AJ15" s="2">
        <f t="shared" ca="1" si="6"/>
        <v>0</v>
      </c>
      <c r="AK15" s="2"/>
      <c r="AL15" s="2"/>
      <c r="AM15" s="2"/>
      <c r="AN15" s="2"/>
      <c r="AO15" s="2"/>
      <c r="AP15" s="338"/>
      <c r="AQ15" s="342"/>
      <c r="AR15" s="343"/>
      <c r="AS15" s="341"/>
      <c r="AT15" s="268"/>
      <c r="AU15" s="270"/>
      <c r="AV15" s="270"/>
      <c r="AW15" s="344"/>
      <c r="AX15" s="268"/>
      <c r="AY15" s="268"/>
      <c r="BB15" s="11"/>
    </row>
    <row r="16" spans="1:57" ht="15.75" customHeight="1">
      <c r="A16" s="520"/>
      <c r="B16" s="508"/>
      <c r="C16" s="509"/>
      <c r="D16" s="375" t="str">
        <f ca="1">IF(AND(D$8=$N16,$P16&lt;&gt;0),MAX(D$8:OFFSET(D16,-1,0))+1,"")</f>
        <v/>
      </c>
      <c r="E16" s="28" t="str">
        <f ca="1">IF(AND(E$8=$N16,$P16&lt;&gt;0),MAX(E$8:OFFSET(E16,-1,0))+1,"")</f>
        <v/>
      </c>
      <c r="F16" s="28" t="str">
        <f ca="1">IF(AND(F$8=$N16,$P16&lt;&gt;0),MAX(F$8:OFFSET(F16,-1,0))+1,"")</f>
        <v/>
      </c>
      <c r="G16" s="23" t="str">
        <f t="shared" ca="1" si="16"/>
        <v/>
      </c>
      <c r="H16" s="23" t="str">
        <f t="shared" ca="1" si="17"/>
        <v/>
      </c>
      <c r="I16" s="23" t="str">
        <f t="shared" ca="1" si="18"/>
        <v/>
      </c>
      <c r="K16" s="23" t="str">
        <f t="shared" ref="K16:M16" ca="1" si="27">IF(LEN($Q16)&gt;3,"",IF(SUM(D16)&gt;0,D16,IF(AND(SUM(D17)&gt;0,$Q17=$Q$54),D17,IF(AND(SUM(D18)&gt;0,$Q18=$Q$55),D18,""))))</f>
        <v/>
      </c>
      <c r="L16" s="23" t="str">
        <f t="shared" ca="1" si="27"/>
        <v/>
      </c>
      <c r="M16" s="18" t="str">
        <f t="shared" ca="1" si="27"/>
        <v/>
      </c>
      <c r="N16" s="113"/>
      <c r="O16" s="105"/>
      <c r="P16" s="310"/>
      <c r="Q16" s="351"/>
      <c r="R16" s="105"/>
      <c r="S16" s="105"/>
      <c r="T16" s="105"/>
      <c r="U16" s="105"/>
      <c r="V16" s="105"/>
      <c r="W16" s="301" t="s">
        <v>264</v>
      </c>
      <c r="X16" s="319" t="str">
        <f t="shared" ca="1" si="8"/>
        <v/>
      </c>
      <c r="Y16" s="319" t="str">
        <f t="shared" ref="Y16:Z16" ca="1" si="28">IF(LEN($Q16)&gt;3,"",IF(SUM(G16)&lt;&gt;0,G16,IF(AND(SUM(G17)&lt;&gt;0,$Q17=$Q$54),G17,IF(AND(SUM(G18)&lt;&gt;0,$Q18=$Q$55),G18,""))))</f>
        <v/>
      </c>
      <c r="Z16" s="320" t="str">
        <f t="shared" ca="1" si="28"/>
        <v/>
      </c>
      <c r="AA16" s="318" t="str">
        <f t="shared" ca="1" si="10"/>
        <v/>
      </c>
      <c r="AB16" s="318" t="str">
        <f t="shared" ca="1" si="11"/>
        <v/>
      </c>
      <c r="AC16" s="430" t="str">
        <f t="shared" ca="1" si="3"/>
        <v/>
      </c>
      <c r="AD16" s="116" t="str">
        <f t="shared" ca="1" si="4"/>
        <v/>
      </c>
      <c r="AE16" s="113"/>
      <c r="AF16" s="105"/>
      <c r="AG16" s="117"/>
      <c r="AH16" s="431" t="str">
        <f ca="1">IF(LEN(Q16)&gt;2,AH15,IF(SUM(K16:M16)&gt;0,MAX($AH$8:AH15)+1,""))</f>
        <v/>
      </c>
      <c r="AI16" s="2" t="str">
        <f t="shared" ca="1" si="5"/>
        <v/>
      </c>
      <c r="AJ16" s="2">
        <f t="shared" ca="1" si="6"/>
        <v>0</v>
      </c>
      <c r="AK16" s="2"/>
      <c r="AL16" s="2"/>
      <c r="AM16" s="2"/>
      <c r="AN16" s="2"/>
      <c r="AO16" s="2"/>
      <c r="AP16" s="339" t="s">
        <v>0</v>
      </c>
      <c r="AQ16" s="316" t="s">
        <v>6</v>
      </c>
      <c r="AR16" s="346" t="s">
        <v>277</v>
      </c>
      <c r="AS16" s="442" t="s">
        <v>278</v>
      </c>
      <c r="AT16" s="268"/>
      <c r="AU16" s="339" t="s">
        <v>2</v>
      </c>
      <c r="AV16" s="345" t="s">
        <v>6</v>
      </c>
      <c r="AW16" s="442" t="s">
        <v>224</v>
      </c>
      <c r="AX16" s="269"/>
      <c r="AY16" s="269"/>
      <c r="BB16" s="11"/>
    </row>
    <row r="17" spans="1:54" ht="15.75" customHeight="1">
      <c r="A17" s="520"/>
      <c r="B17" s="510" t="str">
        <f ca="1">"あと　"&amp;IF(AY7=AY8,0,MAX(0,80000-AQ32))&amp;"円"</f>
        <v>あと　80000円</v>
      </c>
      <c r="C17" s="511"/>
      <c r="D17" s="375" t="str">
        <f ca="1">IF(AND(D$8=$N17,$P17&lt;&gt;0),MAX(D$8:OFFSET(D17,-1,0))+1,"")</f>
        <v/>
      </c>
      <c r="E17" s="28" t="str">
        <f ca="1">IF(AND(E$8=$N17,$P17&lt;&gt;0),MAX(E$8:OFFSET(E17,-1,0))+1,"")</f>
        <v/>
      </c>
      <c r="F17" s="28" t="str">
        <f ca="1">IF(AND(F$8=$N17,$P17&lt;&gt;0),MAX(F$8:OFFSET(F17,-1,0))+1,"")</f>
        <v/>
      </c>
      <c r="G17" s="23" t="str">
        <f t="shared" ca="1" si="16"/>
        <v/>
      </c>
      <c r="H17" s="23" t="str">
        <f t="shared" ca="1" si="17"/>
        <v/>
      </c>
      <c r="I17" s="23" t="str">
        <f t="shared" ca="1" si="18"/>
        <v/>
      </c>
      <c r="K17" s="23" t="str">
        <f t="shared" ref="K17:M17" ca="1" si="29">IF(LEN($Q17)&gt;3,"",IF(SUM(D17)&gt;0,D17,IF(AND(SUM(D18)&gt;0,$Q18=$Q$54),D18,IF(AND(SUM(D19)&gt;0,$Q19=$Q$55),D19,""))))</f>
        <v/>
      </c>
      <c r="L17" s="23" t="str">
        <f t="shared" ca="1" si="29"/>
        <v/>
      </c>
      <c r="M17" s="18" t="str">
        <f t="shared" ca="1" si="29"/>
        <v/>
      </c>
      <c r="N17" s="113"/>
      <c r="O17" s="105"/>
      <c r="P17" s="310"/>
      <c r="Q17" s="351"/>
      <c r="R17" s="105"/>
      <c r="S17" s="105"/>
      <c r="T17" s="105"/>
      <c r="U17" s="105"/>
      <c r="V17" s="105"/>
      <c r="W17" s="301"/>
      <c r="X17" s="319" t="str">
        <f t="shared" ca="1" si="8"/>
        <v/>
      </c>
      <c r="Y17" s="319" t="str">
        <f t="shared" ref="Y17:Z17" ca="1" si="30">IF(LEN($Q17)&gt;3,"",IF(SUM(G17)&lt;&gt;0,G17,IF(AND(SUM(G18)&lt;&gt;0,$Q18=$Q$54),G18,IF(AND(SUM(G19)&lt;&gt;0,$Q19=$Q$55),G19,""))))</f>
        <v/>
      </c>
      <c r="Z17" s="320" t="str">
        <f t="shared" ca="1" si="30"/>
        <v/>
      </c>
      <c r="AA17" s="318" t="str">
        <f t="shared" ca="1" si="10"/>
        <v/>
      </c>
      <c r="AB17" s="318" t="str">
        <f t="shared" ca="1" si="11"/>
        <v/>
      </c>
      <c r="AC17" s="430" t="str">
        <f t="shared" ca="1" si="3"/>
        <v/>
      </c>
      <c r="AD17" s="116" t="str">
        <f t="shared" ca="1" si="4"/>
        <v/>
      </c>
      <c r="AE17" s="113"/>
      <c r="AF17" s="105"/>
      <c r="AG17" s="117"/>
      <c r="AH17" s="431" t="str">
        <f ca="1">IF(LEN(Q17)&gt;2,AH16,IF(SUM(K17:M17)&gt;0,MAX($AH$8:AH16)+1,""))</f>
        <v/>
      </c>
      <c r="AI17" s="2" t="str">
        <f t="shared" ca="1" si="5"/>
        <v/>
      </c>
      <c r="AJ17" s="2">
        <f t="shared" ca="1" si="6"/>
        <v>0</v>
      </c>
      <c r="AK17" s="2"/>
      <c r="AL17" s="2"/>
      <c r="AM17" s="2"/>
      <c r="AN17" s="2"/>
      <c r="AO17" s="2"/>
      <c r="AP17" s="271">
        <v>-1000000</v>
      </c>
      <c r="AQ17" s="271">
        <f ca="1">AQ13</f>
        <v>0</v>
      </c>
      <c r="AR17" s="335">
        <v>0</v>
      </c>
      <c r="AS17" s="441">
        <f ca="1">80000-4*(AT14+0.75)</f>
        <v>79997</v>
      </c>
      <c r="AT17" s="268"/>
      <c r="AU17" s="271">
        <v>-1000000</v>
      </c>
      <c r="AV17" s="271">
        <f ca="1">AQ14</f>
        <v>0</v>
      </c>
      <c r="AW17" s="444">
        <f ca="1">IF(AY7=AY8,0,MAX(0,100000-AQ14))</f>
        <v>100000</v>
      </c>
      <c r="AX17" s="269"/>
      <c r="AY17" s="269"/>
      <c r="BB17" s="11"/>
    </row>
    <row r="18" spans="1:54" ht="15.75" customHeight="1">
      <c r="A18" s="516" t="s">
        <v>209</v>
      </c>
      <c r="B18" s="512" t="str">
        <f ca="1">IF(AY7=AY8,AP7,IF(AW38=AV44,AP35,IF(AW37=AY37,AP34,AP33)))</f>
        <v>旧制度の証明書が合計で６万円以上あれば旧制度を先に入力します。そうでなければ新旧関係なく入力します。</v>
      </c>
      <c r="C18" s="513"/>
      <c r="D18" s="375" t="str">
        <f ca="1">IF(AND(D$8=$N18,$P18&lt;&gt;0),MAX(D$8:OFFSET(D18,-1,0))+1,"")</f>
        <v/>
      </c>
      <c r="E18" s="28" t="str">
        <f ca="1">IF(AND(E$8=$N18,$P18&lt;&gt;0),MAX(E$8:OFFSET(E18,-1,0))+1,"")</f>
        <v/>
      </c>
      <c r="F18" s="28" t="str">
        <f ca="1">IF(AND(F$8=$N18,$P18&lt;&gt;0),MAX(F$8:OFFSET(F18,-1,0))+1,"")</f>
        <v/>
      </c>
      <c r="G18" s="23" t="str">
        <f t="shared" ca="1" si="16"/>
        <v/>
      </c>
      <c r="H18" s="23" t="str">
        <f t="shared" ca="1" si="17"/>
        <v/>
      </c>
      <c r="I18" s="23" t="str">
        <f t="shared" ca="1" si="18"/>
        <v/>
      </c>
      <c r="K18" s="23" t="str">
        <f t="shared" ref="K18:M18" ca="1" si="31">IF(LEN($Q18)&gt;3,"",IF(SUM(D18)&gt;0,D18,IF(AND(SUM(D19)&gt;0,$Q19=$Q$54),D19,IF(AND(SUM(D20)&gt;0,$Q20=$Q$55),D20,""))))</f>
        <v/>
      </c>
      <c r="L18" s="23" t="str">
        <f t="shared" ca="1" si="31"/>
        <v/>
      </c>
      <c r="M18" s="18" t="str">
        <f t="shared" ca="1" si="31"/>
        <v/>
      </c>
      <c r="N18" s="113"/>
      <c r="O18" s="105"/>
      <c r="P18" s="310"/>
      <c r="Q18" s="351"/>
      <c r="R18" s="105"/>
      <c r="S18" s="105"/>
      <c r="T18" s="105"/>
      <c r="U18" s="105"/>
      <c r="V18" s="105"/>
      <c r="W18" s="301"/>
      <c r="X18" s="319" t="str">
        <f t="shared" ca="1" si="8"/>
        <v/>
      </c>
      <c r="Y18" s="319" t="str">
        <f t="shared" ref="Y18:Z18" ca="1" si="32">IF(LEN($Q18)&gt;3,"",IF(SUM(G18)&lt;&gt;0,G18,IF(AND(SUM(G19)&lt;&gt;0,$Q19=$Q$54),G19,IF(AND(SUM(G20)&lt;&gt;0,$Q20=$Q$55),G20,""))))</f>
        <v/>
      </c>
      <c r="Z18" s="320" t="str">
        <f t="shared" ca="1" si="32"/>
        <v/>
      </c>
      <c r="AA18" s="318" t="str">
        <f t="shared" ca="1" si="10"/>
        <v/>
      </c>
      <c r="AB18" s="318" t="str">
        <f t="shared" ca="1" si="11"/>
        <v/>
      </c>
      <c r="AC18" s="430" t="str">
        <f t="shared" ca="1" si="3"/>
        <v/>
      </c>
      <c r="AD18" s="116" t="str">
        <f t="shared" ca="1" si="4"/>
        <v/>
      </c>
      <c r="AE18" s="113"/>
      <c r="AF18" s="105"/>
      <c r="AG18" s="117"/>
      <c r="AH18" s="431" t="str">
        <f ca="1">IF(LEN(Q18)&gt;2,AH17,IF(SUM(K18:M18)&gt;0,MAX($AH$8:AH17)+1,""))</f>
        <v/>
      </c>
      <c r="AI18" s="2" t="str">
        <f t="shared" ca="1" si="5"/>
        <v/>
      </c>
      <c r="AJ18" s="2">
        <f t="shared" ca="1" si="6"/>
        <v>0</v>
      </c>
      <c r="AK18" s="2"/>
      <c r="AL18" s="2"/>
      <c r="AM18" s="2"/>
      <c r="AN18" s="2"/>
      <c r="AO18" s="2"/>
      <c r="AP18" s="271">
        <v>20001</v>
      </c>
      <c r="AQ18" s="271">
        <f ca="1">ROUNDUP(AQ13*0.5+10000,0)</f>
        <v>10000</v>
      </c>
      <c r="AR18" s="335">
        <v>10000</v>
      </c>
      <c r="AS18" s="442">
        <f ca="1">80000-20000-(AT14+0.5)*2</f>
        <v>59999</v>
      </c>
      <c r="AT18" s="268"/>
      <c r="AU18" s="271">
        <v>25001</v>
      </c>
      <c r="AV18" s="271">
        <f ca="1">ROUNDUP(AQ14*0.5+12500,0)</f>
        <v>12500</v>
      </c>
      <c r="AW18" s="269"/>
      <c r="AX18" s="269"/>
      <c r="AY18" s="269"/>
    </row>
    <row r="19" spans="1:54" ht="14.25" customHeight="1">
      <c r="A19" s="517"/>
      <c r="B19" s="514"/>
      <c r="C19" s="515"/>
      <c r="D19" s="375" t="str">
        <f ca="1">IF(AND(D$8=$N19,$P19&lt;&gt;0),MAX(D$8:OFFSET(D19,-1,0))+1,"")</f>
        <v/>
      </c>
      <c r="E19" s="28" t="str">
        <f ca="1">IF(AND(E$8=$N19,$P19&lt;&gt;0),MAX(E$8:OFFSET(E19,-1,0))+1,"")</f>
        <v/>
      </c>
      <c r="F19" s="28" t="str">
        <f ca="1">IF(AND(F$8=$N19,$P19&lt;&gt;0),MAX(F$8:OFFSET(F19,-1,0))+1,"")</f>
        <v/>
      </c>
      <c r="G19" s="23" t="str">
        <f t="shared" ca="1" si="16"/>
        <v/>
      </c>
      <c r="H19" s="23" t="str">
        <f t="shared" ca="1" si="17"/>
        <v/>
      </c>
      <c r="I19" s="23" t="str">
        <f t="shared" ca="1" si="18"/>
        <v/>
      </c>
      <c r="K19" s="23" t="str">
        <f t="shared" ref="K19:M19" ca="1" si="33">IF(LEN($Q19)&gt;3,"",IF(SUM(D19)&gt;0,D19,IF(AND(SUM(D20)&gt;0,$Q20=$Q$54),D20,IF(AND(SUM(D21)&gt;0,$Q21=$Q$55),D21,""))))</f>
        <v/>
      </c>
      <c r="L19" s="23" t="str">
        <f t="shared" ca="1" si="33"/>
        <v/>
      </c>
      <c r="M19" s="18" t="str">
        <f t="shared" ca="1" si="33"/>
        <v/>
      </c>
      <c r="N19" s="113"/>
      <c r="O19" s="105"/>
      <c r="P19" s="310"/>
      <c r="Q19" s="351"/>
      <c r="R19" s="105"/>
      <c r="S19" s="105"/>
      <c r="T19" s="105"/>
      <c r="U19" s="105"/>
      <c r="V19" s="105"/>
      <c r="W19" s="301"/>
      <c r="X19" s="319" t="str">
        <f t="shared" ca="1" si="8"/>
        <v/>
      </c>
      <c r="Y19" s="319" t="str">
        <f t="shared" ref="Y19:Z19" ca="1" si="34">IF(LEN($Q19)&gt;3,"",IF(SUM(G19)&lt;&gt;0,G19,IF(AND(SUM(G20)&lt;&gt;0,$Q20=$Q$54),G20,IF(AND(SUM(G21)&lt;&gt;0,$Q21=$Q$55),G21,""))))</f>
        <v/>
      </c>
      <c r="Z19" s="320" t="str">
        <f t="shared" ca="1" si="34"/>
        <v/>
      </c>
      <c r="AA19" s="318" t="str">
        <f t="shared" ca="1" si="10"/>
        <v/>
      </c>
      <c r="AB19" s="318" t="str">
        <f t="shared" ca="1" si="11"/>
        <v/>
      </c>
      <c r="AC19" s="430" t="str">
        <f t="shared" ca="1" si="3"/>
        <v/>
      </c>
      <c r="AD19" s="116" t="str">
        <f t="shared" ca="1" si="4"/>
        <v/>
      </c>
      <c r="AE19" s="113"/>
      <c r="AF19" s="105"/>
      <c r="AG19" s="117"/>
      <c r="AH19" s="431" t="str">
        <f ca="1">IF(LEN(Q19)&gt;2,AH18,IF(SUM(K19:M19)&gt;0,MAX($AH$8:AH18)+1,""))</f>
        <v/>
      </c>
      <c r="AI19" s="2" t="str">
        <f t="shared" ca="1" si="5"/>
        <v/>
      </c>
      <c r="AJ19" s="2">
        <f t="shared" ca="1" si="6"/>
        <v>0</v>
      </c>
      <c r="AK19" s="2"/>
      <c r="AL19" s="2"/>
      <c r="AM19" s="2"/>
      <c r="AN19" s="2"/>
      <c r="AO19" s="2"/>
      <c r="AP19" s="271">
        <v>40001</v>
      </c>
      <c r="AQ19" s="271">
        <f ca="1">ROUNDUP(AQ13*0.25+20000,0)</f>
        <v>20000</v>
      </c>
      <c r="AR19" s="335">
        <v>20000</v>
      </c>
      <c r="AS19" s="441">
        <f ca="1">40000-AT14</f>
        <v>40000</v>
      </c>
      <c r="AT19" s="268"/>
      <c r="AU19" s="271">
        <v>50001</v>
      </c>
      <c r="AV19" s="271">
        <f ca="1">ROUNDUP(AQ14*0.25+25000,0)</f>
        <v>25000</v>
      </c>
      <c r="AW19" s="269"/>
      <c r="AX19" s="269"/>
      <c r="AY19" s="269"/>
    </row>
    <row r="20" spans="1:54" ht="14.25" customHeight="1">
      <c r="A20" s="517"/>
      <c r="B20" s="514"/>
      <c r="C20" s="515"/>
      <c r="D20" s="375" t="str">
        <f ca="1">IF(AND(D$8=$N20,$P20&lt;&gt;0),MAX(D$8:OFFSET(D20,-1,0))+1,"")</f>
        <v/>
      </c>
      <c r="E20" s="28" t="str">
        <f ca="1">IF(AND(E$8=$N20,$P20&lt;&gt;0),MAX(E$8:OFFSET(E20,-1,0))+1,"")</f>
        <v/>
      </c>
      <c r="F20" s="28" t="str">
        <f ca="1">IF(AND(F$8=$N20,$P20&lt;&gt;0),MAX(F$8:OFFSET(F20,-1,0))+1,"")</f>
        <v/>
      </c>
      <c r="G20" s="23" t="str">
        <f t="shared" ca="1" si="16"/>
        <v/>
      </c>
      <c r="H20" s="23" t="str">
        <f t="shared" ca="1" si="17"/>
        <v/>
      </c>
      <c r="I20" s="23" t="str">
        <f t="shared" ca="1" si="18"/>
        <v/>
      </c>
      <c r="K20" s="23" t="str">
        <f t="shared" ref="K20:M20" ca="1" si="35">IF(LEN($Q20)&gt;3,"",IF(SUM(D20)&gt;0,D20,IF(AND(SUM(D21)&gt;0,$Q21=$Q$54),D21,IF(AND(SUM(D22)&gt;0,$Q22=$Q$55),D22,""))))</f>
        <v/>
      </c>
      <c r="L20" s="23" t="str">
        <f ca="1">IF(LEN($Q20)&gt;3,"",IF(SUM(E20)&gt;0,E20,IF(AND(SUM(E21)&gt;0,$Q21=$Q$54),E21,IF(AND(SUM(E22)&gt;0,$Q22=$Q$55),E22,""))))</f>
        <v/>
      </c>
      <c r="M20" s="18" t="str">
        <f t="shared" ca="1" si="35"/>
        <v/>
      </c>
      <c r="N20" s="113"/>
      <c r="O20" s="105"/>
      <c r="P20" s="310"/>
      <c r="Q20" s="351"/>
      <c r="R20" s="105"/>
      <c r="S20" s="105"/>
      <c r="T20" s="105"/>
      <c r="U20" s="105"/>
      <c r="V20" s="105"/>
      <c r="W20" s="301" t="s">
        <v>261</v>
      </c>
      <c r="X20" s="319" t="str">
        <f t="shared" ca="1" si="8"/>
        <v/>
      </c>
      <c r="Y20" s="319" t="str">
        <f t="shared" ref="Y20:Z20" ca="1" si="36">IF(LEN($Q20)&gt;3,"",IF(SUM(G20)&lt;&gt;0,G20,IF(AND(SUM(G21)&lt;&gt;0,$Q21=$Q$54),G21,IF(AND(SUM(G22)&lt;&gt;0,$Q22=$Q$55),G22,""))))</f>
        <v/>
      </c>
      <c r="Z20" s="320" t="str">
        <f t="shared" ca="1" si="36"/>
        <v/>
      </c>
      <c r="AA20" s="318" t="str">
        <f t="shared" ca="1" si="10"/>
        <v/>
      </c>
      <c r="AB20" s="318" t="str">
        <f t="shared" ca="1" si="11"/>
        <v/>
      </c>
      <c r="AC20" s="430" t="str">
        <f t="shared" ca="1" si="3"/>
        <v/>
      </c>
      <c r="AD20" s="116" t="str">
        <f t="shared" ca="1" si="4"/>
        <v/>
      </c>
      <c r="AE20" s="113"/>
      <c r="AF20" s="105"/>
      <c r="AG20" s="117"/>
      <c r="AH20" s="431" t="str">
        <f ca="1">IF(LEN(Q20)&gt;2,AH19,IF(SUM(K20:M20)&gt;0,MAX($AH$8:AH19)+1,""))</f>
        <v/>
      </c>
      <c r="AI20" s="2" t="str">
        <f t="shared" ca="1" si="5"/>
        <v/>
      </c>
      <c r="AJ20" s="2">
        <f t="shared" ca="1" si="6"/>
        <v>0</v>
      </c>
      <c r="AK20" s="2"/>
      <c r="AL20" s="2"/>
      <c r="AM20" s="2"/>
      <c r="AN20" s="2"/>
      <c r="AP20" s="271">
        <v>80001</v>
      </c>
      <c r="AQ20" s="271">
        <v>40000</v>
      </c>
      <c r="AR20" s="335">
        <v>40000</v>
      </c>
      <c r="AS20" s="442">
        <v>0</v>
      </c>
      <c r="AT20" s="268"/>
      <c r="AU20" s="271">
        <v>100001</v>
      </c>
      <c r="AV20" s="271">
        <v>50000</v>
      </c>
      <c r="AW20" s="269"/>
      <c r="AX20" s="269"/>
      <c r="AY20" s="269"/>
    </row>
    <row r="21" spans="1:54" ht="14.25" customHeight="1" thickBot="1">
      <c r="A21" s="518"/>
      <c r="B21" s="383" t="str">
        <f ca="1">"新）あと　"&amp;AS45&amp;"円"</f>
        <v>新）あと　79997円</v>
      </c>
      <c r="C21" s="384" t="str">
        <f ca="1">"旧）あと　"&amp;AW41&amp;"円"</f>
        <v>旧）あと　100000円</v>
      </c>
      <c r="D21" s="375" t="str">
        <f ca="1">IF(AND(D$8=$N21,$P21&lt;&gt;0),MAX(D$8:OFFSET(D21,-1,0))+1,"")</f>
        <v/>
      </c>
      <c r="E21" s="28" t="str">
        <f ca="1">IF(AND(E$8=$N21,$P21&lt;&gt;0),MAX(E$8:OFFSET(E21,-1,0))+1,"")</f>
        <v/>
      </c>
      <c r="F21" s="28" t="str">
        <f ca="1">IF(AND(F$8=$N21,$P21&lt;&gt;0),MAX(F$8:OFFSET(F21,-1,0))+1,"")</f>
        <v/>
      </c>
      <c r="G21" s="23" t="str">
        <f t="shared" ca="1" si="16"/>
        <v/>
      </c>
      <c r="H21" s="23" t="str">
        <f t="shared" ca="1" si="17"/>
        <v/>
      </c>
      <c r="I21" s="23" t="str">
        <f t="shared" ca="1" si="18"/>
        <v/>
      </c>
      <c r="K21" s="23" t="str">
        <f t="shared" ref="K21:M21" ca="1" si="37">IF(LEN($Q21)&gt;3,"",IF(SUM(D21)&gt;0,D21,IF(AND(SUM(D22)&gt;0,$Q22=$Q$54),D22,IF(AND(SUM(D23)&gt;0,$Q23=$Q$55),D23,""))))</f>
        <v/>
      </c>
      <c r="L21" s="23" t="str">
        <f t="shared" ca="1" si="37"/>
        <v/>
      </c>
      <c r="M21" s="18" t="str">
        <f t="shared" ca="1" si="37"/>
        <v/>
      </c>
      <c r="N21" s="113"/>
      <c r="O21" s="105"/>
      <c r="P21" s="310"/>
      <c r="Q21" s="351"/>
      <c r="R21" s="105"/>
      <c r="S21" s="105"/>
      <c r="T21" s="105"/>
      <c r="U21" s="105"/>
      <c r="V21" s="105"/>
      <c r="W21" s="301"/>
      <c r="X21" s="319" t="str">
        <f t="shared" ca="1" si="8"/>
        <v/>
      </c>
      <c r="Y21" s="319" t="str">
        <f t="shared" ref="Y21:Z21" ca="1" si="38">IF(LEN($Q21)&gt;3,"",IF(SUM(G21)&lt;&gt;0,G21,IF(AND(SUM(G22)&lt;&gt;0,$Q22=$Q$54),G22,IF(AND(SUM(G23)&lt;&gt;0,$Q23=$Q$55),G23,""))))</f>
        <v/>
      </c>
      <c r="Z21" s="320" t="str">
        <f t="shared" ca="1" si="38"/>
        <v/>
      </c>
      <c r="AA21" s="318" t="str">
        <f t="shared" ca="1" si="10"/>
        <v/>
      </c>
      <c r="AB21" s="318" t="str">
        <f t="shared" ca="1" si="11"/>
        <v/>
      </c>
      <c r="AC21" s="430" t="str">
        <f t="shared" ca="1" si="3"/>
        <v/>
      </c>
      <c r="AD21" s="116" t="str">
        <f t="shared" ca="1" si="4"/>
        <v/>
      </c>
      <c r="AE21" s="113"/>
      <c r="AF21" s="105"/>
      <c r="AG21" s="117"/>
      <c r="AH21" s="431" t="str">
        <f ca="1">IF(LEN(Q21)&gt;2,AH20,IF(SUM(K21:M21)&gt;0,MAX($AH$8:AH20)+1,""))</f>
        <v/>
      </c>
      <c r="AI21" s="2" t="str">
        <f t="shared" ca="1" si="5"/>
        <v/>
      </c>
      <c r="AJ21" s="2">
        <f t="shared" ca="1" si="6"/>
        <v>0</v>
      </c>
      <c r="AK21" s="2"/>
      <c r="AP21" s="269"/>
      <c r="AQ21" s="337" t="s">
        <v>7</v>
      </c>
      <c r="AR21" s="269"/>
      <c r="AS21" s="443">
        <f ca="1">MAX(0,VLOOKUP(MAX(0,AT14),AR17:AS20,2)-AQ13)</f>
        <v>79997</v>
      </c>
      <c r="AT21" s="268"/>
      <c r="AU21" s="269"/>
      <c r="AV21" s="337" t="s">
        <v>7</v>
      </c>
      <c r="AW21" s="268"/>
      <c r="AX21" s="270"/>
      <c r="AY21" s="269"/>
    </row>
    <row r="22" spans="1:54" ht="14.25" customHeight="1">
      <c r="A22" s="4"/>
      <c r="C22" s="216"/>
      <c r="D22" s="28" t="str">
        <f ca="1">IF(AND(D$8=$N22,$P22&lt;&gt;0),MAX(D$8:OFFSET(D22,-1,0))+1,"")</f>
        <v/>
      </c>
      <c r="E22" s="28" t="str">
        <f ca="1">IF(AND(E$8=$N22,$P22&lt;&gt;0),MAX(E$8:OFFSET(E22,-1,0))+1,"")</f>
        <v/>
      </c>
      <c r="F22" s="28" t="str">
        <f ca="1">IF(AND(F$8=$N22,$P22&lt;&gt;0),MAX(F$8:OFFSET(F22,-1,0))+1,"")</f>
        <v/>
      </c>
      <c r="G22" s="23" t="str">
        <f t="shared" ca="1" si="16"/>
        <v/>
      </c>
      <c r="H22" s="23" t="str">
        <f t="shared" ca="1" si="17"/>
        <v/>
      </c>
      <c r="I22" s="23" t="str">
        <f t="shared" ca="1" si="18"/>
        <v/>
      </c>
      <c r="K22" s="23" t="str">
        <f t="shared" ref="K22:M22" ca="1" si="39">IF(LEN($Q22)&gt;3,"",IF(SUM(D22)&gt;0,D22,IF(AND(SUM(D23)&gt;0,$Q23=$Q$54),D23,IF(AND(SUM(D24)&gt;0,$Q24=$Q$55),D24,""))))</f>
        <v/>
      </c>
      <c r="L22" s="23" t="str">
        <f t="shared" ca="1" si="39"/>
        <v/>
      </c>
      <c r="M22" s="18" t="str">
        <f t="shared" ca="1" si="39"/>
        <v/>
      </c>
      <c r="N22" s="113"/>
      <c r="O22" s="105"/>
      <c r="P22" s="310"/>
      <c r="Q22" s="351"/>
      <c r="R22" s="105"/>
      <c r="S22" s="105"/>
      <c r="T22" s="105"/>
      <c r="U22" s="105"/>
      <c r="V22" s="105"/>
      <c r="W22" s="301"/>
      <c r="X22" s="319" t="str">
        <f t="shared" ca="1" si="8"/>
        <v/>
      </c>
      <c r="Y22" s="319" t="str">
        <f t="shared" ref="Y22:Z22" ca="1" si="40">IF(LEN($Q22)&gt;3,"",IF(SUM(G22)&lt;&gt;0,G22,IF(AND(SUM(G23)&lt;&gt;0,$Q23=$Q$54),G23,IF(AND(SUM(G24)&lt;&gt;0,$Q24=$Q$55),G24,""))))</f>
        <v/>
      </c>
      <c r="Z22" s="320" t="str">
        <f t="shared" ca="1" si="40"/>
        <v/>
      </c>
      <c r="AA22" s="318" t="str">
        <f t="shared" ca="1" si="10"/>
        <v/>
      </c>
      <c r="AB22" s="318" t="str">
        <f t="shared" ca="1" si="11"/>
        <v/>
      </c>
      <c r="AC22" s="430" t="str">
        <f t="shared" ca="1" si="3"/>
        <v/>
      </c>
      <c r="AD22" s="116" t="str">
        <f t="shared" ca="1" si="4"/>
        <v/>
      </c>
      <c r="AE22" s="113"/>
      <c r="AF22" s="105"/>
      <c r="AG22" s="117"/>
      <c r="AH22" s="431" t="str">
        <f ca="1">IF(LEN(Q22)&gt;2,AH21,IF(SUM(K22:M22)&gt;0,MAX($AH$8:AH21)+1,""))</f>
        <v/>
      </c>
      <c r="AI22" s="2" t="str">
        <f t="shared" ca="1" si="5"/>
        <v/>
      </c>
      <c r="AJ22" s="2">
        <f t="shared" ca="1" si="6"/>
        <v>0</v>
      </c>
      <c r="AK22" s="2"/>
      <c r="AP22" s="268" t="s">
        <v>0</v>
      </c>
      <c r="AQ22" s="268" t="s">
        <v>2</v>
      </c>
      <c r="AR22" s="268"/>
      <c r="AS22" s="268"/>
      <c r="AT22" s="268"/>
      <c r="AU22" s="268"/>
      <c r="AV22" s="268"/>
      <c r="AW22" s="268"/>
      <c r="AX22" s="268"/>
      <c r="AY22" s="268"/>
    </row>
    <row r="23" spans="1:54" ht="14.25" customHeight="1">
      <c r="A23" s="4"/>
      <c r="C23" s="216"/>
      <c r="D23" s="28" t="str">
        <f ca="1">IF(AND(D$8=$N23,$P23&lt;&gt;0),MAX(D$8:OFFSET(D23,-1,0))+1,"")</f>
        <v/>
      </c>
      <c r="E23" s="28" t="str">
        <f ca="1">IF(AND(E$8=$N23,$P23&lt;&gt;0),MAX(E$8:OFFSET(E23,-1,0))+1,"")</f>
        <v/>
      </c>
      <c r="F23" s="28" t="str">
        <f ca="1">IF(AND(F$8=$N23,$P23&lt;&gt;0),MAX(F$8:OFFSET(F23,-1,0))+1,"")</f>
        <v/>
      </c>
      <c r="G23" s="23" t="str">
        <f t="shared" ca="1" si="16"/>
        <v/>
      </c>
      <c r="H23" s="23" t="str">
        <f t="shared" ca="1" si="17"/>
        <v/>
      </c>
      <c r="I23" s="23" t="str">
        <f t="shared" ca="1" si="18"/>
        <v/>
      </c>
      <c r="K23" s="23" t="str">
        <f t="shared" ref="K23:M23" ca="1" si="41">IF(LEN($Q23)&gt;3,"",IF(SUM(D23)&gt;0,D23,IF(AND(SUM(D24)&gt;0,$Q24=$Q$54),D24,IF(AND(SUM(D25)&gt;0,$Q25=$Q$55),D25,""))))</f>
        <v/>
      </c>
      <c r="L23" s="23" t="str">
        <f t="shared" ca="1" si="41"/>
        <v/>
      </c>
      <c r="M23" s="18" t="str">
        <f t="shared" ca="1" si="41"/>
        <v/>
      </c>
      <c r="N23" s="113"/>
      <c r="O23" s="105"/>
      <c r="P23" s="310"/>
      <c r="Q23" s="351"/>
      <c r="R23" s="105"/>
      <c r="S23" s="105"/>
      <c r="T23" s="105"/>
      <c r="U23" s="105"/>
      <c r="V23" s="105"/>
      <c r="W23" s="301"/>
      <c r="X23" s="319" t="str">
        <f t="shared" ca="1" si="8"/>
        <v/>
      </c>
      <c r="Y23" s="319" t="str">
        <f t="shared" ref="Y23:Z23" ca="1" si="42">IF(LEN($Q23)&gt;3,"",IF(SUM(G23)&lt;&gt;0,G23,IF(AND(SUM(G24)&lt;&gt;0,$Q24=$Q$54),G24,IF(AND(SUM(G25)&lt;&gt;0,$Q25=$Q$55),G25,""))))</f>
        <v/>
      </c>
      <c r="Z23" s="320" t="str">
        <f t="shared" ca="1" si="42"/>
        <v/>
      </c>
      <c r="AA23" s="318" t="str">
        <f t="shared" ca="1" si="10"/>
        <v/>
      </c>
      <c r="AB23" s="318" t="str">
        <f t="shared" ca="1" si="11"/>
        <v/>
      </c>
      <c r="AC23" s="430" t="str">
        <f t="shared" ca="1" si="3"/>
        <v/>
      </c>
      <c r="AD23" s="116" t="str">
        <f t="shared" ca="1" si="4"/>
        <v/>
      </c>
      <c r="AE23" s="113"/>
      <c r="AF23" s="105"/>
      <c r="AG23" s="117"/>
      <c r="AH23" s="431" t="str">
        <f ca="1">IF(LEN(Q23)&gt;2,AH22,IF(SUM(K23:M23)&gt;0,MAX($AH$8:AH22)+1,""))</f>
        <v/>
      </c>
      <c r="AI23" s="2" t="str">
        <f t="shared" ca="1" si="5"/>
        <v/>
      </c>
      <c r="AJ23" s="2">
        <f t="shared" ca="1" si="6"/>
        <v>0</v>
      </c>
      <c r="AK23" s="2"/>
      <c r="AP23" s="102" t="s">
        <v>197</v>
      </c>
      <c r="AQ23" s="102"/>
      <c r="AR23" s="102"/>
      <c r="AS23" s="102"/>
      <c r="AT23" s="102"/>
      <c r="AU23" s="102"/>
      <c r="AV23" s="102"/>
      <c r="AW23" s="102"/>
      <c r="AX23" s="254"/>
      <c r="AY23" s="254"/>
    </row>
    <row r="24" spans="1:54" ht="14.25" customHeight="1">
      <c r="A24" s="4"/>
      <c r="C24" s="216"/>
      <c r="D24" s="28" t="str">
        <f ca="1">IF(AND(D$8=$N24,$P24&lt;&gt;0),MAX(D$8:OFFSET(D24,-1,0))+1,"")</f>
        <v/>
      </c>
      <c r="E24" s="28" t="str">
        <f ca="1">IF(AND(E$8=$N24,$P24&lt;&gt;0),MAX(E$8:OFFSET(E24,-1,0))+1,"")</f>
        <v/>
      </c>
      <c r="F24" s="28" t="str">
        <f ca="1">IF(AND(F$8=$N24,$P24&lt;&gt;0),MAX(F$8:OFFSET(F24,-1,0))+1,"")</f>
        <v/>
      </c>
      <c r="G24" s="23" t="str">
        <f t="shared" ca="1" si="16"/>
        <v/>
      </c>
      <c r="H24" s="23" t="str">
        <f t="shared" ca="1" si="17"/>
        <v/>
      </c>
      <c r="I24" s="23" t="str">
        <f t="shared" ca="1" si="18"/>
        <v/>
      </c>
      <c r="K24" s="23" t="str">
        <f t="shared" ref="K24:M24" ca="1" si="43">IF(LEN($Q24)&gt;3,"",IF(SUM(D24)&gt;0,D24,IF(AND(SUM(D25)&gt;0,$Q25=$Q$54),D25,IF(AND(SUM(D26)&gt;0,$Q26=$Q$55),D26,""))))</f>
        <v/>
      </c>
      <c r="L24" s="23" t="str">
        <f t="shared" ca="1" si="43"/>
        <v/>
      </c>
      <c r="M24" s="18" t="str">
        <f t="shared" ca="1" si="43"/>
        <v/>
      </c>
      <c r="N24" s="113"/>
      <c r="O24" s="105"/>
      <c r="P24" s="310"/>
      <c r="Q24" s="351"/>
      <c r="R24" s="105"/>
      <c r="S24" s="105"/>
      <c r="T24" s="105"/>
      <c r="U24" s="105"/>
      <c r="V24" s="105"/>
      <c r="W24" s="301"/>
      <c r="X24" s="319" t="str">
        <f t="shared" ca="1" si="8"/>
        <v/>
      </c>
      <c r="Y24" s="319" t="str">
        <f t="shared" ref="Y24:Z24" ca="1" si="44">IF(LEN($Q24)&gt;3,"",IF(SUM(G24)&lt;&gt;0,G24,IF(AND(SUM(G25)&lt;&gt;0,$Q25=$Q$54),G25,IF(AND(SUM(G26)&lt;&gt;0,$Q26=$Q$55),G26,""))))</f>
        <v/>
      </c>
      <c r="Z24" s="320" t="str">
        <f t="shared" ca="1" si="44"/>
        <v/>
      </c>
      <c r="AA24" s="318" t="str">
        <f t="shared" ca="1" si="10"/>
        <v/>
      </c>
      <c r="AB24" s="318" t="str">
        <f t="shared" ca="1" si="11"/>
        <v/>
      </c>
      <c r="AC24" s="430" t="str">
        <f t="shared" ca="1" si="3"/>
        <v/>
      </c>
      <c r="AD24" s="116" t="str">
        <f t="shared" ca="1" si="4"/>
        <v/>
      </c>
      <c r="AE24" s="113"/>
      <c r="AF24" s="105"/>
      <c r="AG24" s="117"/>
      <c r="AH24" s="431" t="str">
        <f ca="1">IF(LEN(Q24)&gt;2,AH23,IF(SUM(K24:M24)&gt;0,MAX($AH$8:AH23)+1,""))</f>
        <v/>
      </c>
      <c r="AI24" s="2" t="str">
        <f t="shared" ca="1" si="5"/>
        <v/>
      </c>
      <c r="AJ24" s="2">
        <f t="shared" ca="1" si="6"/>
        <v>0</v>
      </c>
      <c r="AK24" s="2"/>
      <c r="AP24" s="102" t="s">
        <v>176</v>
      </c>
      <c r="AQ24" s="102"/>
      <c r="AR24" s="102"/>
      <c r="AS24" s="102"/>
      <c r="AT24" s="102"/>
      <c r="AU24" s="102"/>
      <c r="AV24" s="102"/>
      <c r="AW24" s="102"/>
      <c r="AX24" s="102"/>
      <c r="AY24" s="102"/>
    </row>
    <row r="25" spans="1:54" ht="14.25" customHeight="1">
      <c r="A25" s="4"/>
      <c r="C25" s="216"/>
      <c r="D25" s="28" t="str">
        <f ca="1">IF(AND(D$8=$N25,$P25&lt;&gt;0),MAX(D$8:OFFSET(D25,-1,0))+1,"")</f>
        <v/>
      </c>
      <c r="E25" s="28" t="str">
        <f ca="1">IF(AND(E$8=$N25,$P25&lt;&gt;0),MAX(E$8:OFFSET(E25,-1,0))+1,"")</f>
        <v/>
      </c>
      <c r="F25" s="28" t="str">
        <f ca="1">IF(AND(F$8=$N25,$P25&lt;&gt;0),MAX(F$8:OFFSET(F25,-1,0))+1,"")</f>
        <v/>
      </c>
      <c r="G25" s="23" t="str">
        <f t="shared" ca="1" si="16"/>
        <v/>
      </c>
      <c r="H25" s="23" t="str">
        <f t="shared" ca="1" si="17"/>
        <v/>
      </c>
      <c r="I25" s="23" t="str">
        <f t="shared" ca="1" si="18"/>
        <v/>
      </c>
      <c r="K25" s="23" t="str">
        <f t="shared" ref="K25:M25" ca="1" si="45">IF(LEN($Q25)&gt;3,"",IF(SUM(D25)&gt;0,D25,IF(AND(SUM(D26)&gt;0,$Q26=$Q$54),D26,IF(AND(SUM(D27)&gt;0,$Q27=$Q$55),D27,""))))</f>
        <v/>
      </c>
      <c r="L25" s="23" t="str">
        <f t="shared" ca="1" si="45"/>
        <v/>
      </c>
      <c r="M25" s="18" t="str">
        <f t="shared" ca="1" si="45"/>
        <v/>
      </c>
      <c r="N25" s="113"/>
      <c r="O25" s="105"/>
      <c r="P25" s="310"/>
      <c r="Q25" s="351"/>
      <c r="R25" s="105"/>
      <c r="S25" s="105"/>
      <c r="T25" s="105"/>
      <c r="U25" s="105"/>
      <c r="V25" s="105"/>
      <c r="W25" s="301"/>
      <c r="X25" s="319" t="str">
        <f t="shared" ca="1" si="8"/>
        <v/>
      </c>
      <c r="Y25" s="319" t="str">
        <f t="shared" ref="Y25:Z25" ca="1" si="46">IF(LEN($Q25)&gt;3,"",IF(SUM(G25)&lt;&gt;0,G25,IF(AND(SUM(G26)&lt;&gt;0,$Q26=$Q$54),G26,IF(AND(SUM(G27)&lt;&gt;0,$Q27=$Q$55),G27,""))))</f>
        <v/>
      </c>
      <c r="Z25" s="320" t="str">
        <f t="shared" ca="1" si="46"/>
        <v/>
      </c>
      <c r="AA25" s="318" t="str">
        <f t="shared" ca="1" si="10"/>
        <v/>
      </c>
      <c r="AB25" s="318" t="str">
        <f t="shared" ca="1" si="11"/>
        <v/>
      </c>
      <c r="AC25" s="430" t="str">
        <f t="shared" ca="1" si="3"/>
        <v/>
      </c>
      <c r="AD25" s="116" t="str">
        <f t="shared" ca="1" si="4"/>
        <v/>
      </c>
      <c r="AE25" s="113"/>
      <c r="AF25" s="105"/>
      <c r="AG25" s="117"/>
      <c r="AH25" s="431" t="str">
        <f ca="1">IF(LEN(Q25)&gt;2,AH24,IF(SUM(K25:M25)&gt;0,MAX($AH$8:AH24)+1,""))</f>
        <v/>
      </c>
      <c r="AI25" s="2" t="str">
        <f t="shared" ca="1" si="5"/>
        <v/>
      </c>
      <c r="AJ25" s="2">
        <f t="shared" ca="1" si="6"/>
        <v>0</v>
      </c>
      <c r="AK25" s="2"/>
      <c r="AP25" s="102"/>
      <c r="AQ25" s="102"/>
      <c r="AR25" s="102"/>
      <c r="AS25" s="102"/>
      <c r="AT25" s="102"/>
      <c r="AU25" s="102"/>
      <c r="AV25" s="102"/>
      <c r="AW25" s="102"/>
      <c r="AX25" s="102"/>
      <c r="AY25" s="102"/>
    </row>
    <row r="26" spans="1:54" ht="14.25" customHeight="1">
      <c r="C26" s="347"/>
      <c r="D26" s="28" t="str">
        <f ca="1">IF(AND(D$8=$N26,$P26&lt;&gt;0),MAX(D$8:OFFSET(D26,-1,0))+1,"")</f>
        <v/>
      </c>
      <c r="E26" s="28" t="str">
        <f ca="1">IF(AND(E$8=$N26,$P26&lt;&gt;0),MAX(E$8:OFFSET(E26,-1,0))+1,"")</f>
        <v/>
      </c>
      <c r="F26" s="28" t="str">
        <f ca="1">IF(AND(F$8=$N26,$P26&lt;&gt;0),MAX(F$8:OFFSET(F26,-1,0))+1,"")</f>
        <v/>
      </c>
      <c r="G26" s="23" t="str">
        <f t="shared" ca="1" si="16"/>
        <v/>
      </c>
      <c r="H26" s="23" t="str">
        <f t="shared" ca="1" si="17"/>
        <v/>
      </c>
      <c r="I26" s="23" t="str">
        <f t="shared" ca="1" si="18"/>
        <v/>
      </c>
      <c r="K26" s="23" t="str">
        <f t="shared" ref="K26:M26" ca="1" si="47">IF(LEN($Q26)&gt;3,"",IF(SUM(D26)&gt;0,D26,IF(AND(SUM(D27)&gt;0,$Q27=$Q$54),D27,IF(AND(SUM(D28)&gt;0,$Q28=$Q$55),D28,""))))</f>
        <v/>
      </c>
      <c r="L26" s="23" t="str">
        <f t="shared" ca="1" si="47"/>
        <v/>
      </c>
      <c r="M26" s="18" t="str">
        <f t="shared" ca="1" si="47"/>
        <v/>
      </c>
      <c r="N26" s="113"/>
      <c r="O26" s="105"/>
      <c r="P26" s="310"/>
      <c r="Q26" s="351"/>
      <c r="R26" s="105"/>
      <c r="S26" s="105"/>
      <c r="T26" s="105"/>
      <c r="U26" s="105"/>
      <c r="V26" s="105"/>
      <c r="W26" s="301"/>
      <c r="X26" s="319" t="str">
        <f t="shared" ca="1" si="8"/>
        <v/>
      </c>
      <c r="Y26" s="319" t="str">
        <f t="shared" ref="Y26:Z26" ca="1" si="48">IF(LEN($Q26)&gt;3,"",IF(SUM(G26)&lt;&gt;0,G26,IF(AND(SUM(G27)&lt;&gt;0,$Q27=$Q$54),G27,IF(AND(SUM(G28)&lt;&gt;0,$Q28=$Q$55),G28,""))))</f>
        <v/>
      </c>
      <c r="Z26" s="320" t="str">
        <f t="shared" ca="1" si="48"/>
        <v/>
      </c>
      <c r="AA26" s="318" t="str">
        <f t="shared" ca="1" si="10"/>
        <v/>
      </c>
      <c r="AB26" s="318" t="str">
        <f t="shared" ca="1" si="11"/>
        <v/>
      </c>
      <c r="AC26" s="430" t="str">
        <f t="shared" ca="1" si="3"/>
        <v/>
      </c>
      <c r="AD26" s="116" t="str">
        <f t="shared" ca="1" si="4"/>
        <v/>
      </c>
      <c r="AE26" s="113"/>
      <c r="AF26" s="105"/>
      <c r="AG26" s="117"/>
      <c r="AH26" s="431" t="str">
        <f ca="1">IF(LEN(Q26)&gt;2,AH25,IF(SUM(K26:M26)&gt;0,MAX($AH$8:AH25)+1,""))</f>
        <v/>
      </c>
      <c r="AI26" s="2" t="str">
        <f t="shared" ca="1" si="5"/>
        <v/>
      </c>
      <c r="AJ26" s="2">
        <f t="shared" ca="1" si="6"/>
        <v>0</v>
      </c>
      <c r="AK26" s="2"/>
      <c r="AP26" s="255" t="s">
        <v>0</v>
      </c>
      <c r="AQ26" s="256" t="s">
        <v>6</v>
      </c>
      <c r="AR26" s="102"/>
      <c r="AS26" s="102"/>
      <c r="AT26" s="102"/>
      <c r="AU26" s="102"/>
      <c r="AV26" s="102"/>
      <c r="AW26" s="102"/>
      <c r="AX26" s="102"/>
      <c r="AY26" s="102"/>
    </row>
    <row r="27" spans="1:54" ht="14.25" customHeight="1">
      <c r="A27" s="2"/>
      <c r="C27" s="118"/>
      <c r="D27" s="28" t="str">
        <f ca="1">IF(AND(D$8=$N27,$P27&lt;&gt;0),MAX(D$8:OFFSET(D27,-1,0))+1,"")</f>
        <v/>
      </c>
      <c r="E27" s="28" t="str">
        <f ca="1">IF(AND(E$8=$N27,$P27&lt;&gt;0),MAX(E$8:OFFSET(E27,-1,0))+1,"")</f>
        <v/>
      </c>
      <c r="F27" s="28" t="str">
        <f ca="1">IF(AND(F$8=$N27,$P27&lt;&gt;0),MAX(F$8:OFFSET(F27,-1,0))+1,"")</f>
        <v/>
      </c>
      <c r="G27" s="23" t="str">
        <f t="shared" ca="1" si="16"/>
        <v/>
      </c>
      <c r="H27" s="23" t="str">
        <f t="shared" ca="1" si="17"/>
        <v/>
      </c>
      <c r="I27" s="23" t="str">
        <f t="shared" ca="1" si="18"/>
        <v/>
      </c>
      <c r="K27" s="23" t="str">
        <f t="shared" ref="K27:M27" ca="1" si="49">IF(LEN($Q27)&gt;3,"",IF(SUM(D27)&gt;0,D27,IF(AND(SUM(D28)&gt;0,$Q28=$Q$54),D28,IF(AND(SUM(D29)&gt;0,$Q29=$Q$55),D29,""))))</f>
        <v/>
      </c>
      <c r="L27" s="23" t="str">
        <f t="shared" ca="1" si="49"/>
        <v/>
      </c>
      <c r="M27" s="18" t="str">
        <f t="shared" ca="1" si="49"/>
        <v/>
      </c>
      <c r="N27" s="113"/>
      <c r="O27" s="105"/>
      <c r="P27" s="310"/>
      <c r="Q27" s="351"/>
      <c r="R27" s="105"/>
      <c r="S27" s="105"/>
      <c r="T27" s="105"/>
      <c r="U27" s="105"/>
      <c r="V27" s="105"/>
      <c r="W27" s="301"/>
      <c r="X27" s="319" t="str">
        <f t="shared" ca="1" si="8"/>
        <v/>
      </c>
      <c r="Y27" s="319" t="str">
        <f t="shared" ref="Y27:Z27" ca="1" si="50">IF(LEN($Q27)&gt;3,"",IF(SUM(G27)&lt;&gt;0,G27,IF(AND(SUM(G28)&lt;&gt;0,$Q28=$Q$54),G28,IF(AND(SUM(G29)&lt;&gt;0,$Q29=$Q$55),G29,""))))</f>
        <v/>
      </c>
      <c r="Z27" s="320" t="str">
        <f t="shared" ca="1" si="50"/>
        <v/>
      </c>
      <c r="AA27" s="318" t="str">
        <f t="shared" ca="1" si="10"/>
        <v/>
      </c>
      <c r="AB27" s="318" t="str">
        <f t="shared" ca="1" si="11"/>
        <v/>
      </c>
      <c r="AC27" s="430" t="str">
        <f t="shared" ca="1" si="3"/>
        <v/>
      </c>
      <c r="AD27" s="116" t="str">
        <f t="shared" ca="1" si="4"/>
        <v/>
      </c>
      <c r="AE27" s="113"/>
      <c r="AF27" s="105"/>
      <c r="AG27" s="117"/>
      <c r="AH27" s="431" t="str">
        <f ca="1">IF(LEN(Q27)&gt;2,AH26,IF(SUM(K27:M27)&gt;0,MAX($AH$8:AH26)+1,""))</f>
        <v/>
      </c>
      <c r="AI27" s="2" t="str">
        <f t="shared" ca="1" si="5"/>
        <v/>
      </c>
      <c r="AJ27" s="2">
        <f t="shared" ca="1" si="6"/>
        <v>0</v>
      </c>
      <c r="AK27" s="2"/>
      <c r="AP27" s="257">
        <v>-1000000</v>
      </c>
      <c r="AQ27" s="257">
        <f ca="1">AQ32</f>
        <v>0</v>
      </c>
      <c r="AR27" s="258"/>
      <c r="AS27" s="102"/>
      <c r="AT27" s="102"/>
      <c r="AU27" s="102"/>
      <c r="AV27" s="102"/>
      <c r="AW27" s="102"/>
      <c r="AX27" s="102"/>
      <c r="AY27" s="102"/>
    </row>
    <row r="28" spans="1:54" ht="14.25" customHeight="1">
      <c r="A28" s="4"/>
      <c r="C28" s="216"/>
      <c r="D28" s="23" t="str">
        <f ca="1">IF(AND(D$8=$N28,$P28&lt;&gt;0),MAX(D$8:OFFSET(D28,-1,0))+1,"")</f>
        <v/>
      </c>
      <c r="E28" s="23" t="str">
        <f ca="1">IF(AND(E$8=$N28,$P28&lt;&gt;0),MAX(E$8:OFFSET(E28,-1,0))+1,"")</f>
        <v/>
      </c>
      <c r="F28" s="23" t="str">
        <f ca="1">IF(AND(F$8=$N28,$P28&lt;&gt;0),MAX(F$8:OFFSET(F28,-1,0))+1,"")</f>
        <v/>
      </c>
      <c r="G28" s="23" t="str">
        <f t="shared" ca="1" si="16"/>
        <v/>
      </c>
      <c r="H28" s="23" t="str">
        <f t="shared" ca="1" si="17"/>
        <v/>
      </c>
      <c r="I28" s="23" t="str">
        <f t="shared" ca="1" si="18"/>
        <v/>
      </c>
      <c r="K28" s="23" t="str">
        <f t="shared" ref="K28:M28" ca="1" si="51">IF(LEN($Q28)&gt;3,"",IF(SUM(D28)&gt;0,D28,IF(AND(SUM(D29)&gt;0,$Q29=$Q$54),D29,IF(AND(SUM(D30)&gt;0,$Q30=$Q$55),D30,""))))</f>
        <v/>
      </c>
      <c r="L28" s="23" t="str">
        <f t="shared" ca="1" si="51"/>
        <v/>
      </c>
      <c r="M28" s="18" t="str">
        <f t="shared" ca="1" si="51"/>
        <v/>
      </c>
      <c r="N28" s="113"/>
      <c r="O28" s="105"/>
      <c r="P28" s="310"/>
      <c r="Q28" s="351"/>
      <c r="R28" s="105"/>
      <c r="S28" s="105"/>
      <c r="T28" s="105"/>
      <c r="U28" s="105"/>
      <c r="V28" s="105"/>
      <c r="W28" s="301"/>
      <c r="X28" s="319" t="str">
        <f t="shared" ca="1" si="8"/>
        <v/>
      </c>
      <c r="Y28" s="319" t="str">
        <f t="shared" ref="Y28:Z28" ca="1" si="52">IF(LEN($Q28)&gt;3,"",IF(SUM(G28)&lt;&gt;0,G28,IF(AND(SUM(G29)&lt;&gt;0,$Q29=$Q$54),G29,IF(AND(SUM(G30)&lt;&gt;0,$Q30=$Q$55),G30,""))))</f>
        <v/>
      </c>
      <c r="Z28" s="320" t="str">
        <f t="shared" ca="1" si="52"/>
        <v/>
      </c>
      <c r="AA28" s="318" t="str">
        <f t="shared" ca="1" si="10"/>
        <v/>
      </c>
      <c r="AB28" s="318" t="str">
        <f t="shared" ca="1" si="11"/>
        <v/>
      </c>
      <c r="AC28" s="430" t="str">
        <f t="shared" ca="1" si="3"/>
        <v/>
      </c>
      <c r="AD28" s="116" t="str">
        <f t="shared" ca="1" si="4"/>
        <v/>
      </c>
      <c r="AE28" s="113"/>
      <c r="AF28" s="105"/>
      <c r="AG28" s="117"/>
      <c r="AH28" s="431" t="str">
        <f ca="1">IF(LEN(Q28)&gt;2,AH27,IF(SUM(K28:M28)&gt;0,MAX($AH$8:AH27)+1,""))</f>
        <v/>
      </c>
      <c r="AI28" s="2" t="str">
        <f t="shared" ca="1" si="5"/>
        <v/>
      </c>
      <c r="AJ28" s="2">
        <f t="shared" ca="1" si="6"/>
        <v>0</v>
      </c>
      <c r="AK28" s="2"/>
      <c r="AP28" s="257">
        <v>20001</v>
      </c>
      <c r="AQ28" s="257">
        <f ca="1">ROUNDUP(AQ32*0.5+10000,0)</f>
        <v>10000</v>
      </c>
      <c r="AR28" s="102"/>
      <c r="AS28" s="102"/>
      <c r="AT28" s="102"/>
      <c r="AU28" s="102"/>
      <c r="AV28" s="102"/>
      <c r="AW28" s="102"/>
      <c r="AX28" s="102"/>
      <c r="AY28" s="102"/>
    </row>
    <row r="29" spans="1:54" ht="7.5" customHeight="1" thickBot="1">
      <c r="A29" s="4"/>
      <c r="B29" s="2"/>
      <c r="C29" s="216"/>
      <c r="D29" s="23">
        <f ca="1">MAX(D8:OFFSET(D29,-1,0))+1</f>
        <v>1</v>
      </c>
      <c r="E29" s="23">
        <f ca="1">MAX(E8:OFFSET(E29,-1,0))+1</f>
        <v>1</v>
      </c>
      <c r="F29" s="23">
        <f ca="1">MAX(F8:OFFSET(F29,-1,0))+1</f>
        <v>1</v>
      </c>
      <c r="K29" s="29">
        <f ca="1">MAX(K8:OFFSET(K29,-1,0))+1</f>
        <v>1</v>
      </c>
      <c r="L29" s="47">
        <f ca="1">MAX(L8:OFFSET(L29,-1,0))+1</f>
        <v>1</v>
      </c>
      <c r="M29" s="24">
        <f ca="1">MAX(M8:OFFSET(M29,-1,0))+1</f>
        <v>1</v>
      </c>
      <c r="N29" s="302"/>
      <c r="O29" s="303"/>
      <c r="P29" s="311"/>
      <c r="Q29" s="315"/>
      <c r="R29" s="304"/>
      <c r="S29" s="305"/>
      <c r="T29" s="305"/>
      <c r="U29" s="305"/>
      <c r="V29" s="305"/>
      <c r="W29" s="306"/>
      <c r="X29" s="229"/>
      <c r="Y29" s="229"/>
      <c r="Z29" s="229"/>
      <c r="AA29" s="229"/>
      <c r="AB29" s="229"/>
      <c r="AC29" s="230"/>
      <c r="AD29" s="229">
        <f ca="1">MAX(AD8:AD28)+1</f>
        <v>1</v>
      </c>
      <c r="AE29" s="229"/>
      <c r="AF29" s="229"/>
      <c r="AG29" s="231"/>
      <c r="AH29" s="298"/>
      <c r="AP29" s="257">
        <v>40001</v>
      </c>
      <c r="AQ29" s="257">
        <f ca="1">ROUNDUP(AQ32*0.25+20000,0)</f>
        <v>20000</v>
      </c>
      <c r="AR29" s="102"/>
      <c r="AS29" s="102"/>
      <c r="AT29" s="102"/>
      <c r="AU29" s="102"/>
      <c r="AV29" s="102"/>
      <c r="AW29" s="102"/>
      <c r="AX29" s="102"/>
      <c r="AY29" s="102"/>
    </row>
    <row r="30" spans="1:54" ht="12" customHeight="1">
      <c r="A30" s="4"/>
      <c r="B30" s="2"/>
      <c r="C30" s="216"/>
      <c r="K30" s="2">
        <f t="shared" ref="K30:AJ30" si="53">COLUMN()-COLUMN($K30)+1</f>
        <v>1</v>
      </c>
      <c r="L30" s="2">
        <f t="shared" si="53"/>
        <v>2</v>
      </c>
      <c r="M30" s="2">
        <f t="shared" si="53"/>
        <v>3</v>
      </c>
      <c r="N30" s="2">
        <f t="shared" si="53"/>
        <v>4</v>
      </c>
      <c r="O30" s="2">
        <f t="shared" si="53"/>
        <v>5</v>
      </c>
      <c r="P30" s="2">
        <f t="shared" si="53"/>
        <v>6</v>
      </c>
      <c r="Q30" s="2">
        <f t="shared" si="53"/>
        <v>7</v>
      </c>
      <c r="R30" s="2">
        <f t="shared" si="53"/>
        <v>8</v>
      </c>
      <c r="S30" s="2">
        <f t="shared" si="53"/>
        <v>9</v>
      </c>
      <c r="T30" s="2">
        <f t="shared" si="53"/>
        <v>10</v>
      </c>
      <c r="U30" s="2">
        <f t="shared" si="53"/>
        <v>11</v>
      </c>
      <c r="V30" s="2">
        <f t="shared" si="53"/>
        <v>12</v>
      </c>
      <c r="W30" s="2">
        <f t="shared" si="53"/>
        <v>13</v>
      </c>
      <c r="X30" s="2">
        <f t="shared" si="53"/>
        <v>14</v>
      </c>
      <c r="Y30" s="2">
        <f t="shared" si="53"/>
        <v>15</v>
      </c>
      <c r="Z30" s="2">
        <f t="shared" si="53"/>
        <v>16</v>
      </c>
      <c r="AA30" s="2">
        <f t="shared" si="53"/>
        <v>17</v>
      </c>
      <c r="AB30" s="2">
        <f t="shared" si="53"/>
        <v>18</v>
      </c>
      <c r="AC30" s="2">
        <f t="shared" si="53"/>
        <v>19</v>
      </c>
      <c r="AD30" s="2">
        <f t="shared" si="53"/>
        <v>20</v>
      </c>
      <c r="AE30" s="2">
        <f t="shared" si="53"/>
        <v>21</v>
      </c>
      <c r="AF30" s="2">
        <f t="shared" si="53"/>
        <v>22</v>
      </c>
      <c r="AG30" s="2">
        <f t="shared" si="53"/>
        <v>23</v>
      </c>
      <c r="AH30" s="2">
        <f t="shared" si="53"/>
        <v>24</v>
      </c>
      <c r="AI30" s="2">
        <f t="shared" si="53"/>
        <v>25</v>
      </c>
      <c r="AJ30" s="2">
        <f t="shared" si="53"/>
        <v>26</v>
      </c>
      <c r="AK30" s="2"/>
      <c r="AP30" s="257">
        <v>80001</v>
      </c>
      <c r="AQ30" s="257">
        <v>40000</v>
      </c>
      <c r="AR30" s="102"/>
      <c r="AS30" s="102"/>
      <c r="AT30" s="102"/>
      <c r="AU30" s="102"/>
      <c r="AV30" s="102"/>
      <c r="AW30" s="102"/>
      <c r="AX30" s="102"/>
      <c r="AY30" s="102"/>
    </row>
    <row r="31" spans="1:54" ht="12" customHeight="1" thickBot="1">
      <c r="A31" s="4"/>
      <c r="B31" s="2"/>
      <c r="C31" s="216"/>
      <c r="L31" s="2">
        <f t="shared" ref="L31:AJ31" si="54">COLUMN()-COLUMN($L31)+1</f>
        <v>1</v>
      </c>
      <c r="M31" s="2">
        <f t="shared" si="54"/>
        <v>2</v>
      </c>
      <c r="N31" s="2">
        <f t="shared" si="54"/>
        <v>3</v>
      </c>
      <c r="O31" s="2">
        <f t="shared" si="54"/>
        <v>4</v>
      </c>
      <c r="P31" s="2">
        <f t="shared" si="54"/>
        <v>5</v>
      </c>
      <c r="Q31" s="2">
        <f t="shared" si="54"/>
        <v>6</v>
      </c>
      <c r="R31" s="2">
        <f t="shared" si="54"/>
        <v>7</v>
      </c>
      <c r="S31" s="2">
        <f t="shared" si="54"/>
        <v>8</v>
      </c>
      <c r="T31" s="2">
        <f t="shared" si="54"/>
        <v>9</v>
      </c>
      <c r="U31" s="2">
        <f t="shared" si="54"/>
        <v>10</v>
      </c>
      <c r="V31" s="2">
        <f t="shared" si="54"/>
        <v>11</v>
      </c>
      <c r="W31" s="2">
        <f t="shared" si="54"/>
        <v>12</v>
      </c>
      <c r="X31" s="2">
        <f t="shared" si="54"/>
        <v>13</v>
      </c>
      <c r="Y31" s="2">
        <f t="shared" si="54"/>
        <v>14</v>
      </c>
      <c r="Z31" s="2">
        <f t="shared" si="54"/>
        <v>15</v>
      </c>
      <c r="AA31" s="2">
        <f t="shared" si="54"/>
        <v>16</v>
      </c>
      <c r="AB31" s="2">
        <f t="shared" si="54"/>
        <v>17</v>
      </c>
      <c r="AC31" s="2">
        <f t="shared" si="54"/>
        <v>18</v>
      </c>
      <c r="AD31" s="2">
        <f t="shared" si="54"/>
        <v>19</v>
      </c>
      <c r="AE31" s="2">
        <f t="shared" si="54"/>
        <v>20</v>
      </c>
      <c r="AF31" s="2">
        <f t="shared" si="54"/>
        <v>21</v>
      </c>
      <c r="AG31" s="2">
        <f t="shared" si="54"/>
        <v>22</v>
      </c>
      <c r="AH31" s="2">
        <f t="shared" si="54"/>
        <v>23</v>
      </c>
      <c r="AI31" s="2">
        <f t="shared" si="54"/>
        <v>24</v>
      </c>
      <c r="AJ31" s="2">
        <f t="shared" si="54"/>
        <v>25</v>
      </c>
      <c r="AK31" s="2"/>
      <c r="AP31" s="259"/>
      <c r="AQ31" s="260" t="s">
        <v>7</v>
      </c>
      <c r="AR31" s="259"/>
      <c r="AS31" s="254"/>
      <c r="AT31" s="259"/>
      <c r="AU31" s="261" t="s">
        <v>19</v>
      </c>
      <c r="AV31" s="262">
        <v>40000</v>
      </c>
      <c r="AW31" s="102"/>
      <c r="AX31" s="102"/>
      <c r="AY31" s="102"/>
    </row>
    <row r="32" spans="1:54" ht="12" customHeight="1" thickBot="1">
      <c r="M32" s="2">
        <f>COLUMN()-COLUMN($M32)+1</f>
        <v>1</v>
      </c>
      <c r="N32" s="2">
        <f t="shared" ref="N32:AC32" si="55">COLUMN()-COLUMN($M32)+1</f>
        <v>2</v>
      </c>
      <c r="O32" s="2">
        <f t="shared" si="55"/>
        <v>3</v>
      </c>
      <c r="P32" s="2">
        <f t="shared" si="55"/>
        <v>4</v>
      </c>
      <c r="Q32" s="2">
        <f t="shared" si="55"/>
        <v>5</v>
      </c>
      <c r="R32" s="2">
        <f t="shared" si="55"/>
        <v>6</v>
      </c>
      <c r="S32" s="2">
        <f t="shared" si="55"/>
        <v>7</v>
      </c>
      <c r="T32" s="2">
        <f t="shared" si="55"/>
        <v>8</v>
      </c>
      <c r="U32" s="2">
        <f t="shared" si="55"/>
        <v>9</v>
      </c>
      <c r="V32" s="2">
        <f t="shared" si="55"/>
        <v>10</v>
      </c>
      <c r="W32" s="2">
        <f t="shared" si="55"/>
        <v>11</v>
      </c>
      <c r="X32" s="2">
        <f t="shared" si="55"/>
        <v>12</v>
      </c>
      <c r="Y32" s="2">
        <f t="shared" si="55"/>
        <v>13</v>
      </c>
      <c r="Z32" s="2">
        <f t="shared" si="55"/>
        <v>14</v>
      </c>
      <c r="AA32" s="2">
        <f t="shared" si="55"/>
        <v>15</v>
      </c>
      <c r="AB32" s="2">
        <f t="shared" si="55"/>
        <v>16</v>
      </c>
      <c r="AC32" s="2">
        <f t="shared" si="55"/>
        <v>17</v>
      </c>
      <c r="AD32" s="2">
        <f>COLUMN()-COLUMN($AD32)+1</f>
        <v>1</v>
      </c>
      <c r="AE32" s="2">
        <f t="shared" ref="AE32:AJ32" si="56">COLUMN()-COLUMN($AD32)+1</f>
        <v>2</v>
      </c>
      <c r="AF32" s="2">
        <f t="shared" si="56"/>
        <v>3</v>
      </c>
      <c r="AG32" s="2">
        <f t="shared" si="56"/>
        <v>4</v>
      </c>
      <c r="AH32" s="2">
        <f t="shared" si="56"/>
        <v>5</v>
      </c>
      <c r="AI32" s="2">
        <f t="shared" si="56"/>
        <v>6</v>
      </c>
      <c r="AJ32" s="2">
        <f t="shared" si="56"/>
        <v>7</v>
      </c>
      <c r="AK32" s="2"/>
      <c r="AP32" s="263" t="s">
        <v>16</v>
      </c>
      <c r="AQ32" s="264">
        <f ca="1">AG39</f>
        <v>0</v>
      </c>
      <c r="AR32" s="259"/>
      <c r="AS32" s="259"/>
      <c r="AT32" s="265"/>
      <c r="AU32" s="266" t="s">
        <v>15</v>
      </c>
      <c r="AV32" s="267">
        <f ca="1">VLOOKUP(MAX(0,AQ32),AP27:AQ30,2)</f>
        <v>0</v>
      </c>
      <c r="AW32" s="102"/>
      <c r="AX32" s="102"/>
      <c r="AY32" s="102"/>
    </row>
    <row r="33" spans="13:53" ht="12" customHeight="1">
      <c r="Q33" s="2"/>
      <c r="AP33" s="280" t="s">
        <v>280</v>
      </c>
      <c r="AQ33" s="280"/>
      <c r="AR33" s="280"/>
      <c r="AS33" s="280"/>
      <c r="AT33" s="280"/>
      <c r="AU33" s="280"/>
      <c r="AV33" s="280"/>
      <c r="AW33" s="280"/>
      <c r="AX33" s="280"/>
      <c r="AY33" s="280"/>
    </row>
    <row r="34" spans="13:53" ht="12" customHeight="1">
      <c r="O34" s="5" t="s">
        <v>265</v>
      </c>
      <c r="P34" s="13">
        <f>SUM(P8:P29)</f>
        <v>0</v>
      </c>
      <c r="V34" s="2"/>
      <c r="X34" s="9" t="s">
        <v>265</v>
      </c>
      <c r="Y34" s="9">
        <f ca="1">SUM(X8:AB29)</f>
        <v>0</v>
      </c>
      <c r="AP34" s="280" t="s">
        <v>196</v>
      </c>
      <c r="AQ34" s="280"/>
      <c r="AR34" s="280"/>
      <c r="AS34" s="280"/>
      <c r="AT34" s="280"/>
      <c r="AU34" s="280"/>
      <c r="AV34" s="280"/>
      <c r="AW34" s="280"/>
      <c r="AX34" s="280"/>
      <c r="AY34" s="280"/>
    </row>
    <row r="35" spans="13:53" ht="12" customHeight="1">
      <c r="M35" s="2"/>
      <c r="N35" s="2"/>
      <c r="O35" s="2"/>
      <c r="P35" s="2"/>
      <c r="Q35" s="2"/>
      <c r="R35" s="2"/>
      <c r="S35" s="2"/>
      <c r="T35" s="2"/>
      <c r="U35" s="2"/>
      <c r="V35" s="2"/>
      <c r="W35" s="2"/>
      <c r="X35" s="2"/>
      <c r="AC35" s="484"/>
      <c r="AD35" s="484"/>
      <c r="AE35" s="38"/>
      <c r="AF35" s="73" t="s">
        <v>28</v>
      </c>
      <c r="AG35" s="73" t="s">
        <v>82</v>
      </c>
      <c r="AH35" s="85" t="s">
        <v>83</v>
      </c>
      <c r="AI35" s="2"/>
      <c r="AJ35" s="2"/>
      <c r="AK35" s="2"/>
      <c r="AP35" s="280" t="s">
        <v>177</v>
      </c>
      <c r="AQ35" s="280"/>
      <c r="AR35" s="280"/>
      <c r="AS35" s="280"/>
      <c r="AT35" s="280"/>
      <c r="AU35" s="280"/>
      <c r="AV35" s="280"/>
      <c r="AW35" s="280"/>
      <c r="AX35" s="280"/>
      <c r="AY35" s="280"/>
    </row>
    <row r="36" spans="13:53" ht="12" customHeight="1">
      <c r="M36" s="2"/>
      <c r="N36" s="2"/>
      <c r="O36" s="2"/>
      <c r="P36" s="2"/>
      <c r="Q36" s="2"/>
      <c r="R36" s="2"/>
      <c r="S36" s="2"/>
      <c r="T36" s="2"/>
      <c r="U36" s="2"/>
      <c r="V36" s="2"/>
      <c r="W36" s="2"/>
      <c r="X36" s="2"/>
      <c r="AC36" s="465" t="s">
        <v>86</v>
      </c>
      <c r="AD36" s="465"/>
      <c r="AE36" s="43"/>
      <c r="AF36" s="87">
        <f ca="1">SUM(Y8:Y29)</f>
        <v>0</v>
      </c>
      <c r="AG36" s="87">
        <f ca="1">SUM(Z8:Z29)</f>
        <v>0</v>
      </c>
      <c r="AH36" s="87">
        <f ca="1">SUM(AB8:AB29)</f>
        <v>0</v>
      </c>
      <c r="AI36" s="2"/>
      <c r="AJ36" s="2"/>
      <c r="AK36" s="2"/>
      <c r="AP36" s="280"/>
      <c r="AQ36" s="280"/>
      <c r="AR36" s="280"/>
      <c r="AS36" s="280"/>
      <c r="AT36" s="280"/>
      <c r="AU36" s="280"/>
      <c r="AV36" s="280"/>
      <c r="AW36" s="280"/>
      <c r="AX36" s="280"/>
      <c r="AY36" s="280"/>
    </row>
    <row r="37" spans="13:53" ht="12" customHeight="1" thickBot="1">
      <c r="M37" s="2"/>
      <c r="N37" s="2"/>
      <c r="O37" s="2"/>
      <c r="P37" s="2"/>
      <c r="Q37" s="2"/>
      <c r="R37" s="2"/>
      <c r="S37" s="2"/>
      <c r="T37" s="2"/>
      <c r="U37" s="2"/>
      <c r="V37" s="2"/>
      <c r="W37" s="2"/>
      <c r="X37" s="2"/>
      <c r="AC37" s="2"/>
      <c r="AD37" s="2"/>
      <c r="AE37" s="326" t="str">
        <f>X8</f>
        <v>新旧区分</v>
      </c>
      <c r="AF37" s="2"/>
      <c r="AG37" s="2"/>
      <c r="AH37" s="2"/>
      <c r="AI37" s="326" t="str">
        <f>AA8</f>
        <v>新旧区分2</v>
      </c>
      <c r="AJ37" s="1" t="s">
        <v>156</v>
      </c>
      <c r="AK37" s="2"/>
      <c r="AL37" s="2"/>
      <c r="AM37" s="2"/>
      <c r="AN37" s="2"/>
      <c r="AP37" s="281" t="s">
        <v>20</v>
      </c>
      <c r="AQ37" s="282">
        <f ca="1">AH39</f>
        <v>0</v>
      </c>
      <c r="AR37" s="283"/>
      <c r="AS37" s="284" t="s">
        <v>22</v>
      </c>
      <c r="AT37" s="285">
        <f ca="1">VLOOKUP(MAX(0,AQ37),AP41:AQ44,2)</f>
        <v>0</v>
      </c>
      <c r="AU37" s="526" t="s">
        <v>24</v>
      </c>
      <c r="AV37" s="527"/>
      <c r="AW37" s="286">
        <f ca="1">MIN(AY37,AT37+AT38)</f>
        <v>0</v>
      </c>
      <c r="AX37" s="287" t="s">
        <v>123</v>
      </c>
      <c r="AY37" s="288">
        <v>40000</v>
      </c>
      <c r="BA37" s="37"/>
    </row>
    <row r="38" spans="13:53" ht="12" customHeight="1" thickBot="1">
      <c r="V38" s="2"/>
      <c r="AC38" s="484" t="s">
        <v>102</v>
      </c>
      <c r="AD38" s="494"/>
      <c r="AE38" s="327" t="s">
        <v>2</v>
      </c>
      <c r="AF38" s="88">
        <f ca="1">DSUM(X8:Y29,Y8,AE37:AE38)</f>
        <v>0</v>
      </c>
      <c r="AG38" s="84"/>
      <c r="AH38" s="89">
        <f ca="1">DSUM(AA8:AB29,AB8,AI37:AI38)</f>
        <v>0</v>
      </c>
      <c r="AI38" s="327" t="s">
        <v>2</v>
      </c>
      <c r="AJ38" s="1" t="s">
        <v>158</v>
      </c>
      <c r="AK38" s="2"/>
      <c r="AP38" s="281" t="s">
        <v>21</v>
      </c>
      <c r="AQ38" s="282">
        <f ca="1">AH38</f>
        <v>0</v>
      </c>
      <c r="AR38" s="283"/>
      <c r="AS38" s="284" t="s">
        <v>23</v>
      </c>
      <c r="AT38" s="289">
        <f ca="1">VLOOKUP(MAX(0,AQ38),AU41:AV44,2)</f>
        <v>0</v>
      </c>
      <c r="AU38" s="522" t="s">
        <v>25</v>
      </c>
      <c r="AV38" s="523"/>
      <c r="AW38" s="290">
        <f ca="1">MAX(AT38,AW37)</f>
        <v>0</v>
      </c>
      <c r="AX38" s="291"/>
      <c r="AY38" s="291"/>
      <c r="BA38" s="37"/>
    </row>
    <row r="39" spans="13:53" ht="12" customHeight="1">
      <c r="V39" s="2"/>
      <c r="AC39" s="484" t="s">
        <v>102</v>
      </c>
      <c r="AD39" s="484"/>
      <c r="AE39" s="86" t="s">
        <v>137</v>
      </c>
      <c r="AF39" s="9">
        <f ca="1">AF36-AF38</f>
        <v>0</v>
      </c>
      <c r="AG39" s="9">
        <f ca="1">AG36</f>
        <v>0</v>
      </c>
      <c r="AH39" s="9">
        <f ca="1">AH36-AH38</f>
        <v>0</v>
      </c>
      <c r="AI39" s="2"/>
      <c r="AJ39" s="2">
        <f ca="1">OFFSET('③印刷（保険控除）'!A16,-1,0)</f>
        <v>5</v>
      </c>
      <c r="AK39" s="1" t="str">
        <f>'③印刷（保険控除）'!B15</f>
        <v>枚目</v>
      </c>
      <c r="AO39" s="2"/>
      <c r="AP39" s="291"/>
      <c r="AQ39" s="291"/>
      <c r="AR39" s="291"/>
      <c r="AS39" s="291"/>
      <c r="AT39" s="291"/>
      <c r="AU39" s="291"/>
      <c r="AV39" s="291"/>
      <c r="AW39" s="291"/>
      <c r="AX39" s="291"/>
      <c r="AY39" s="291"/>
      <c r="BA39" s="37"/>
    </row>
    <row r="40" spans="13:53" ht="12" customHeight="1" thickBot="1">
      <c r="AI40" s="2"/>
      <c r="AJ40" s="2"/>
      <c r="AK40" s="2"/>
      <c r="AP40" s="293" t="s">
        <v>0</v>
      </c>
      <c r="AQ40" s="294" t="s">
        <v>6</v>
      </c>
      <c r="AR40" s="346" t="s">
        <v>277</v>
      </c>
      <c r="AS40" s="336" t="s">
        <v>278</v>
      </c>
      <c r="AT40" s="291"/>
      <c r="AU40" s="295" t="s">
        <v>2</v>
      </c>
      <c r="AV40" s="294" t="s">
        <v>6</v>
      </c>
      <c r="AW40" s="442" t="s">
        <v>224</v>
      </c>
      <c r="AX40" s="280"/>
      <c r="AY40" s="280"/>
      <c r="BA40" s="37"/>
    </row>
    <row r="41" spans="13:53" ht="12" customHeight="1">
      <c r="AC41" s="484"/>
      <c r="AD41" s="484"/>
      <c r="AE41" s="234" t="str">
        <f>AC38</f>
        <v>内訳</v>
      </c>
      <c r="AF41" s="234" t="s">
        <v>28</v>
      </c>
      <c r="AG41" s="234" t="s">
        <v>82</v>
      </c>
      <c r="AH41" s="234" t="s">
        <v>83</v>
      </c>
      <c r="AI41" s="238" t="str">
        <f>K8</f>
        <v>一般</v>
      </c>
      <c r="AJ41" s="239" t="str">
        <f>L8</f>
        <v>介護医療</v>
      </c>
      <c r="AK41" s="240" t="str">
        <f>M8</f>
        <v>個人年金</v>
      </c>
      <c r="AL41" s="4"/>
      <c r="AM41" s="4"/>
      <c r="AP41" s="296">
        <v>-1000000</v>
      </c>
      <c r="AQ41" s="296">
        <f ca="1">AQ37</f>
        <v>0</v>
      </c>
      <c r="AR41" s="335">
        <v>0</v>
      </c>
      <c r="AS41" s="441">
        <f ca="1">80000-4*(AT38+0.75)</f>
        <v>79997</v>
      </c>
      <c r="AT41" s="291"/>
      <c r="AU41" s="296">
        <v>-1000000</v>
      </c>
      <c r="AV41" s="296">
        <f ca="1">AQ38</f>
        <v>0</v>
      </c>
      <c r="AW41" s="444">
        <f ca="1">IF(AY7=AY8,0,MAX(0,100000-AQ38))</f>
        <v>100000</v>
      </c>
      <c r="AX41" s="280"/>
      <c r="AY41" s="280"/>
      <c r="BA41" s="37"/>
    </row>
    <row r="42" spans="13:53" ht="12" customHeight="1" thickBot="1">
      <c r="AC42" s="465" t="str">
        <f ca="1">AJ39&amp;"枚目まで"</f>
        <v>5枚目まで</v>
      </c>
      <c r="AD42" s="465"/>
      <c r="AE42" s="86" t="s">
        <v>101</v>
      </c>
      <c r="AF42" s="9">
        <f ca="1">DSUM(K8:Y29,Y8,AI41:AI42)</f>
        <v>0</v>
      </c>
      <c r="AG42" s="9">
        <f ca="1">DSUM(L8:Z29,Z8,AJ41:AJ42)</f>
        <v>0</v>
      </c>
      <c r="AH42" s="89">
        <f ca="1">DSUM(M8:AB29,AB8,AK41:AK42)</f>
        <v>0</v>
      </c>
      <c r="AI42" s="91" t="str">
        <f ca="1">"&lt;"&amp;(AJ39*4+1)</f>
        <v>&lt;21</v>
      </c>
      <c r="AJ42" s="93" t="str">
        <f ca="1">"&lt;"&amp;(AJ39*3+1)</f>
        <v>&lt;16</v>
      </c>
      <c r="AK42" s="92" t="str">
        <f ca="1">"&lt;"&amp;(AJ39*3+1)</f>
        <v>&lt;16</v>
      </c>
      <c r="AL42" s="4"/>
      <c r="AM42" s="4"/>
      <c r="AP42" s="296">
        <v>20001</v>
      </c>
      <c r="AQ42" s="296">
        <f ca="1">ROUNDUP(AQ37*0.5+10000,0)</f>
        <v>10000</v>
      </c>
      <c r="AR42" s="335">
        <v>10000</v>
      </c>
      <c r="AS42" s="442">
        <f ca="1">80000-20000-(AT38+0.5)*2</f>
        <v>59999</v>
      </c>
      <c r="AT42" s="291"/>
      <c r="AU42" s="296">
        <v>25001</v>
      </c>
      <c r="AV42" s="296">
        <f ca="1">ROUNDUP(AQ38*0.5+12500,0)</f>
        <v>12500</v>
      </c>
      <c r="AW42" s="280"/>
      <c r="AX42" s="280"/>
      <c r="AY42" s="280"/>
      <c r="BA42" s="37"/>
    </row>
    <row r="43" spans="13:53" ht="12" customHeight="1">
      <c r="AC43" s="484"/>
      <c r="AD43" s="484"/>
      <c r="AE43" s="106"/>
      <c r="AF43" s="106"/>
      <c r="AG43" s="106"/>
      <c r="AH43" s="136"/>
      <c r="AI43" s="241" t="str">
        <f>AI41</f>
        <v>一般</v>
      </c>
      <c r="AJ43" s="242" t="str">
        <f>X8</f>
        <v>新旧区分</v>
      </c>
      <c r="AK43" s="238" t="str">
        <f>AK41</f>
        <v>個人年金</v>
      </c>
      <c r="AL43" s="242" t="str">
        <f>AA8</f>
        <v>新旧区分2</v>
      </c>
      <c r="AM43" s="4"/>
      <c r="AP43" s="296">
        <v>40001</v>
      </c>
      <c r="AQ43" s="296">
        <f ca="1">ROUNDUP(AQ37*0.25+20000,0)</f>
        <v>20000</v>
      </c>
      <c r="AR43" s="335">
        <v>20000</v>
      </c>
      <c r="AS43" s="441">
        <f ca="1">40000-AT38</f>
        <v>40000</v>
      </c>
      <c r="AT43" s="291"/>
      <c r="AU43" s="296">
        <v>50001</v>
      </c>
      <c r="AV43" s="296">
        <f ca="1">ROUNDUP(AQ38*0.25+25000,0)</f>
        <v>25000</v>
      </c>
      <c r="AW43" s="280"/>
      <c r="AX43" s="280"/>
      <c r="AY43" s="280"/>
      <c r="BA43" s="37"/>
    </row>
    <row r="44" spans="13:53" ht="12" customHeight="1" thickBot="1">
      <c r="AC44" s="465" t="str">
        <f ca="1">AJ39&amp;"枚目まで"</f>
        <v>5枚目まで</v>
      </c>
      <c r="AD44" s="465"/>
      <c r="AE44" s="86" t="s">
        <v>2</v>
      </c>
      <c r="AF44" s="9">
        <f ca="1">DSUM(K8:Y29,Y8,AI43:AJ44)</f>
        <v>0</v>
      </c>
      <c r="AG44" s="84"/>
      <c r="AH44" s="9">
        <f ca="1">DSUM(K8:AB29,AB8,AK43:AL44)</f>
        <v>0</v>
      </c>
      <c r="AI44" s="90" t="str">
        <f ca="1">AI42</f>
        <v>&lt;21</v>
      </c>
      <c r="AJ44" s="243" t="s">
        <v>103</v>
      </c>
      <c r="AK44" s="91" t="str">
        <f ca="1">AK42</f>
        <v>&lt;16</v>
      </c>
      <c r="AL44" s="243" t="s">
        <v>103</v>
      </c>
      <c r="AM44" s="4"/>
      <c r="AP44" s="296">
        <v>80001</v>
      </c>
      <c r="AQ44" s="296">
        <v>40000</v>
      </c>
      <c r="AR44" s="335">
        <v>40000</v>
      </c>
      <c r="AS44" s="442">
        <v>0</v>
      </c>
      <c r="AT44" s="291"/>
      <c r="AU44" s="296">
        <v>100001</v>
      </c>
      <c r="AV44" s="296">
        <v>50000</v>
      </c>
      <c r="AW44" s="280"/>
      <c r="AX44" s="280"/>
      <c r="AY44" s="280"/>
    </row>
    <row r="45" spans="13:53" ht="12" customHeight="1">
      <c r="AC45" s="465" t="str">
        <f ca="1">AJ39&amp;"枚目まで"</f>
        <v>5枚目まで</v>
      </c>
      <c r="AD45" s="465"/>
      <c r="AE45" s="86" t="s">
        <v>104</v>
      </c>
      <c r="AF45" s="9">
        <f ca="1">AF42-AF44</f>
        <v>0</v>
      </c>
      <c r="AG45" s="9">
        <f ca="1">AG42</f>
        <v>0</v>
      </c>
      <c r="AH45" s="9">
        <f ca="1">AH42-AH44</f>
        <v>0</v>
      </c>
      <c r="AI45" s="4"/>
      <c r="AJ45" s="4"/>
      <c r="AK45" s="4"/>
      <c r="AL45" s="4"/>
      <c r="AM45" s="4"/>
      <c r="AP45" s="280"/>
      <c r="AQ45" s="292" t="s">
        <v>7</v>
      </c>
      <c r="AR45" s="291"/>
      <c r="AS45" s="443">
        <f ca="1">MAX(0,VLOOKUP(MAX(0,AT38),AR41:AS44,2)-AQ37)</f>
        <v>79997</v>
      </c>
      <c r="AT45" s="291"/>
      <c r="AU45" s="291"/>
      <c r="AV45" s="292" t="s">
        <v>7</v>
      </c>
      <c r="AW45" s="280"/>
      <c r="AX45" s="280"/>
      <c r="AY45" s="280"/>
    </row>
    <row r="46" spans="13:53" ht="12" customHeight="1">
      <c r="AL46" s="4"/>
      <c r="AS46" s="4"/>
      <c r="AV46" s="4"/>
      <c r="AW46" s="4"/>
    </row>
    <row r="47" spans="13:53" ht="12" customHeight="1">
      <c r="AC47" s="465" t="s">
        <v>105</v>
      </c>
      <c r="AD47" s="465"/>
      <c r="AE47" s="23" t="s">
        <v>2</v>
      </c>
      <c r="AF47" s="9">
        <f ca="1">AF38-AF44</f>
        <v>0</v>
      </c>
      <c r="AG47" s="84"/>
      <c r="AH47" s="9">
        <f ca="1">AH38-AH44</f>
        <v>0</v>
      </c>
      <c r="AL47" s="4"/>
    </row>
    <row r="48" spans="13:53" ht="12" customHeight="1">
      <c r="AC48" s="465" t="s">
        <v>105</v>
      </c>
      <c r="AD48" s="465"/>
      <c r="AE48" s="23" t="s">
        <v>104</v>
      </c>
      <c r="AF48" s="94">
        <f ca="1">AF39-AF45</f>
        <v>0</v>
      </c>
      <c r="AG48" s="94">
        <f ca="1">AG39-AG45</f>
        <v>0</v>
      </c>
      <c r="AH48" s="94">
        <f ca="1">AH39-AH45</f>
        <v>0</v>
      </c>
      <c r="AL48" s="4"/>
    </row>
    <row r="49" spans="14:48" ht="12" customHeight="1">
      <c r="AL49" s="4"/>
      <c r="AU49" s="37"/>
      <c r="AV49" s="4"/>
    </row>
    <row r="50" spans="14:48" ht="12" customHeight="1">
      <c r="AL50" s="4"/>
      <c r="AU50" s="37"/>
      <c r="AV50" s="4"/>
    </row>
    <row r="51" spans="14:48" ht="12" customHeight="1">
      <c r="AL51" s="4"/>
      <c r="AU51" s="37"/>
      <c r="AV51" s="4"/>
    </row>
    <row r="52" spans="14:48" ht="12" customHeight="1" thickBot="1">
      <c r="U52" s="102"/>
      <c r="V52" t="s">
        <v>107</v>
      </c>
      <c r="Y52" t="s">
        <v>109</v>
      </c>
      <c r="AU52" s="37"/>
      <c r="AV52" s="4"/>
    </row>
    <row r="53" spans="14:48" ht="12" customHeight="1" thickBot="1">
      <c r="N53" s="247"/>
      <c r="O53" s="247"/>
      <c r="P53" s="247"/>
      <c r="Q53" s="307"/>
      <c r="R53" s="80"/>
      <c r="S53" s="81" t="s">
        <v>87</v>
      </c>
      <c r="T53" s="82"/>
      <c r="U53" s="81" t="s">
        <v>88</v>
      </c>
      <c r="V53" s="82"/>
      <c r="W53" s="81" t="s">
        <v>89</v>
      </c>
      <c r="X53" s="82"/>
      <c r="Y53" s="83" t="s">
        <v>90</v>
      </c>
      <c r="Z53" s="77" t="s">
        <v>91</v>
      </c>
      <c r="AA53" s="58"/>
      <c r="AB53" s="82"/>
      <c r="AC53" s="81" t="s">
        <v>99</v>
      </c>
      <c r="AD53" s="82"/>
      <c r="AU53" s="37"/>
      <c r="AV53" s="4"/>
    </row>
    <row r="54" spans="14:48" ht="12" customHeight="1">
      <c r="N54" s="250" t="s">
        <v>28</v>
      </c>
      <c r="O54" s="250" t="s">
        <v>0</v>
      </c>
      <c r="P54" s="248"/>
      <c r="Q54" s="250" t="s">
        <v>266</v>
      </c>
      <c r="R54" s="78" t="str">
        <f>IF(OR(S54=0,COUNTIF(S$53:S53,S54)&gt;0),"",MAX(R$53:R53)+1)</f>
        <v/>
      </c>
      <c r="S54" s="79">
        <f t="shared" ref="S54:S64" si="57">R9</f>
        <v>0</v>
      </c>
      <c r="T54" s="78">
        <v>1</v>
      </c>
      <c r="U54" s="101">
        <f>N2</f>
        <v>0</v>
      </c>
      <c r="V54" s="78">
        <v>1</v>
      </c>
      <c r="W54" s="101">
        <f>U54</f>
        <v>0</v>
      </c>
      <c r="X54" s="78">
        <v>1</v>
      </c>
      <c r="Y54" s="104" t="s">
        <v>108</v>
      </c>
      <c r="Z54" s="5"/>
      <c r="AA54" s="20"/>
      <c r="AB54" s="78">
        <v>1</v>
      </c>
      <c r="AC54" s="101">
        <f>U54</f>
        <v>0</v>
      </c>
      <c r="AD54" s="78">
        <v>1</v>
      </c>
    </row>
    <row r="55" spans="14:48" ht="12" customHeight="1">
      <c r="N55" s="251" t="s">
        <v>198</v>
      </c>
      <c r="O55" s="251" t="s">
        <v>2</v>
      </c>
      <c r="P55" s="249"/>
      <c r="Q55" s="251" t="s">
        <v>200</v>
      </c>
      <c r="R55" s="69" t="str">
        <f>IF(OR(S55=0,COUNTIF(S$53:S54,S55)&gt;0),"",MAX(R$53:R54)+1)</f>
        <v/>
      </c>
      <c r="S55" s="70">
        <f t="shared" si="57"/>
        <v>0</v>
      </c>
      <c r="T55" s="69" t="str">
        <f>IF(OR(U55=0,COUNTIF(U$53:U54,U55)&gt;0),"",MAX(T$53:T54)+1)</f>
        <v/>
      </c>
      <c r="U55" s="70">
        <f t="shared" ref="U55:U66" si="58">U9</f>
        <v>0</v>
      </c>
      <c r="V55" s="69" t="str">
        <f>IF(OR(W55=0,COUNTIF(W$53:W54,W55)&gt;0),"",MAX(V$53:V54)+1)</f>
        <v/>
      </c>
      <c r="W55" s="70">
        <f t="shared" ref="W55:W66" si="59">V9</f>
        <v>0</v>
      </c>
      <c r="X55" s="69">
        <f>IF(OR(Y55=0,COUNTIF(Y$53:Y54,Y55)&gt;0),"",MAX(X$53:X54)+1)</f>
        <v>2</v>
      </c>
      <c r="Y55" s="70" t="str">
        <f t="shared" ref="Y55:Y65" si="60">W9</f>
        <v>子</v>
      </c>
      <c r="Z55" s="5" t="s">
        <v>92</v>
      </c>
      <c r="AA55" s="95"/>
      <c r="AB55" s="69" t="str">
        <f>IF(OR(AC55=0,COUNTIF(AC$53:AC54,AC55)&gt;0),"",MAX(AB$53:AB54)+1)</f>
        <v/>
      </c>
      <c r="AC55" s="79">
        <f t="shared" ref="AC55:AC65" si="61">AE9</f>
        <v>0</v>
      </c>
      <c r="AD55" s="69" t="str">
        <f>IF(OR(AE55=0,COUNTIF(AE$53:AE54,AE55)&gt;0),"",MAX(AD$53:AD54)+1)</f>
        <v/>
      </c>
    </row>
    <row r="56" spans="14:48" ht="12" customHeight="1">
      <c r="N56" s="251" t="s">
        <v>83</v>
      </c>
      <c r="O56" s="251"/>
      <c r="P56" s="249"/>
      <c r="Q56" s="249"/>
      <c r="R56" s="69" t="str">
        <f>IF(OR(S56=0,COUNTIF(S$53:S55,S56)&gt;0),"",MAX(R$53:R55)+1)</f>
        <v/>
      </c>
      <c r="S56" s="70">
        <f t="shared" si="57"/>
        <v>0</v>
      </c>
      <c r="T56" s="69" t="str">
        <f>IF(OR(U56=0,COUNTIF(U$53:U55,U56)&gt;0),"",MAX(T$53:T55)+1)</f>
        <v/>
      </c>
      <c r="U56" s="70">
        <f t="shared" si="58"/>
        <v>0</v>
      </c>
      <c r="V56" s="69" t="str">
        <f>IF(OR(W56=0,COUNTIF(W$53:W55,W56)&gt;0),"",MAX(V$53:V55)+1)</f>
        <v/>
      </c>
      <c r="W56" s="70">
        <f t="shared" si="59"/>
        <v>0</v>
      </c>
      <c r="X56" s="69" t="str">
        <f>IF(OR(Y56=0,COUNTIF(Y$53:Y55,Y56)&gt;0),"",MAX(X$53:X55)+1)</f>
        <v/>
      </c>
      <c r="Y56" s="70" t="str">
        <f t="shared" si="60"/>
        <v>本人</v>
      </c>
      <c r="Z56" s="5" t="s">
        <v>93</v>
      </c>
      <c r="AA56" s="95"/>
      <c r="AB56" s="69" t="str">
        <f>IF(OR(AC56=0,COUNTIF(AC$53:AC55,AC56)&gt;0),"",MAX(AB$53:AB55)+1)</f>
        <v/>
      </c>
      <c r="AC56" s="79">
        <f t="shared" si="61"/>
        <v>0</v>
      </c>
      <c r="AD56" s="69" t="str">
        <f>IF(OR(AE56=0,COUNTIF(AE$53:AE55,AE56)&gt;0),"",MAX(AD$53:AD55)+1)</f>
        <v/>
      </c>
    </row>
    <row r="57" spans="14:48" ht="12" customHeight="1">
      <c r="N57" s="58"/>
      <c r="O57" s="58"/>
      <c r="P57" s="58"/>
      <c r="Q57" s="58"/>
      <c r="R57" s="69" t="str">
        <f>IF(OR(S57=0,COUNTIF(S$53:S56,S57)&gt;0),"",MAX(R$53:R56)+1)</f>
        <v/>
      </c>
      <c r="S57" s="70">
        <f t="shared" si="57"/>
        <v>0</v>
      </c>
      <c r="T57" s="69" t="str">
        <f>IF(OR(U57=0,COUNTIF(U$53:U56,U57)&gt;0),"",MAX(T$53:T56)+1)</f>
        <v/>
      </c>
      <c r="U57" s="70">
        <f t="shared" si="58"/>
        <v>0</v>
      </c>
      <c r="V57" s="69" t="str">
        <f>IF(OR(W57=0,COUNTIF(W$53:W56,W57)&gt;0),"",MAX(V$53:V56)+1)</f>
        <v/>
      </c>
      <c r="W57" s="70">
        <f t="shared" si="59"/>
        <v>0</v>
      </c>
      <c r="X57" s="69" t="str">
        <f>IF(OR(Y57=0,COUNTIF(Y$53:Y56,Y57)&gt;0),"",MAX(X$53:X56)+1)</f>
        <v/>
      </c>
      <c r="Y57" s="70">
        <f t="shared" si="60"/>
        <v>0</v>
      </c>
      <c r="AB57" s="69" t="str">
        <f>IF(OR(AC57=0,COUNTIF(AC$53:AC56,AC57)&gt;0),"",MAX(AB$53:AB56)+1)</f>
        <v/>
      </c>
      <c r="AC57" s="79">
        <f t="shared" si="61"/>
        <v>0</v>
      </c>
      <c r="AD57" s="69" t="str">
        <f>IF(OR(AE57=0,COUNTIF(AE$53:AE56,AE57)&gt;0),"",MAX(AD$53:AD56)+1)</f>
        <v/>
      </c>
    </row>
    <row r="58" spans="14:48" ht="12" customHeight="1">
      <c r="N58" s="58"/>
      <c r="O58" s="58"/>
      <c r="P58" s="58"/>
      <c r="Q58" s="58"/>
      <c r="R58" s="69" t="str">
        <f>IF(OR(S58=0,COUNTIF(S$53:S57,S58)&gt;0),"",MAX(R$53:R57)+1)</f>
        <v/>
      </c>
      <c r="S58" s="70">
        <f t="shared" si="57"/>
        <v>0</v>
      </c>
      <c r="T58" s="69" t="str">
        <f>IF(OR(U58=0,COUNTIF(U$53:U57,U58)&gt;0),"",MAX(T$53:T57)+1)</f>
        <v/>
      </c>
      <c r="U58" s="70">
        <f t="shared" si="58"/>
        <v>0</v>
      </c>
      <c r="V58" s="69" t="str">
        <f>IF(OR(W58=0,COUNTIF(W$53:W57,W58)&gt;0),"",MAX(V$53:V57)+1)</f>
        <v/>
      </c>
      <c r="W58" s="70">
        <f t="shared" si="59"/>
        <v>0</v>
      </c>
      <c r="X58" s="69" t="str">
        <f>IF(OR(Y58=0,COUNTIF(Y$53:Y57,Y58)&gt;0),"",MAX(X$53:X57)+1)</f>
        <v/>
      </c>
      <c r="Y58" s="70">
        <f t="shared" si="60"/>
        <v>0</v>
      </c>
      <c r="AB58" s="69" t="str">
        <f>IF(OR(AC58=0,COUNTIF(AC$53:AC57,AC58)&gt;0),"",MAX(AB$53:AB57)+1)</f>
        <v/>
      </c>
      <c r="AC58" s="79">
        <f t="shared" si="61"/>
        <v>0</v>
      </c>
      <c r="AD58" s="69" t="str">
        <f>IF(OR(AE58=0,COUNTIF(AE$53:AE57,AE58)&gt;0),"",MAX(AD$53:AD57)+1)</f>
        <v/>
      </c>
      <c r="AK58" s="72"/>
    </row>
    <row r="59" spans="14:48" ht="12" customHeight="1">
      <c r="N59" s="58"/>
      <c r="O59" s="58"/>
      <c r="P59" s="58"/>
      <c r="Q59" s="58"/>
      <c r="R59" s="69" t="str">
        <f>IF(OR(S59=0,COUNTIF(S$53:S58,S59)&gt;0),"",MAX(R$53:R58)+1)</f>
        <v/>
      </c>
      <c r="S59" s="70">
        <f t="shared" si="57"/>
        <v>0</v>
      </c>
      <c r="T59" s="69" t="str">
        <f>IF(OR(U59=0,COUNTIF(U$53:U58,U59)&gt;0),"",MAX(T$53:T58)+1)</f>
        <v/>
      </c>
      <c r="U59" s="70">
        <f t="shared" si="58"/>
        <v>0</v>
      </c>
      <c r="V59" s="69" t="str">
        <f>IF(OR(W59=0,COUNTIF(W$53:W58,W59)&gt;0),"",MAX(V$53:V58)+1)</f>
        <v/>
      </c>
      <c r="W59" s="70">
        <f t="shared" si="59"/>
        <v>0</v>
      </c>
      <c r="X59" s="69">
        <f>IF(OR(Y59=0,COUNTIF(Y$53:Y58,Y59)&gt;0),"",MAX(X$53:X58)+1)</f>
        <v>3</v>
      </c>
      <c r="Y59" s="70" t="str">
        <f t="shared" si="60"/>
        <v>母</v>
      </c>
      <c r="AB59" s="69" t="str">
        <f>IF(OR(AC59=0,COUNTIF(AC$53:AC58,AC59)&gt;0),"",MAX(AB$53:AB58)+1)</f>
        <v/>
      </c>
      <c r="AC59" s="79">
        <f t="shared" si="61"/>
        <v>0</v>
      </c>
      <c r="AD59" s="69" t="str">
        <f>IF(OR(AE59=0,COUNTIF(AE$53:AE58,AE59)&gt;0),"",MAX(AD$53:AD58)+1)</f>
        <v/>
      </c>
      <c r="AK59" s="72"/>
    </row>
    <row r="60" spans="14:48" ht="12" customHeight="1">
      <c r="N60" s="58"/>
      <c r="O60" s="58"/>
      <c r="P60" s="58"/>
      <c r="Q60" s="58"/>
      <c r="R60" s="69" t="str">
        <f>IF(OR(S60=0,COUNTIF(S$53:S59,S60)&gt;0),"",MAX(R$53:R59)+1)</f>
        <v/>
      </c>
      <c r="S60" s="70">
        <f t="shared" si="57"/>
        <v>0</v>
      </c>
      <c r="T60" s="69" t="str">
        <f>IF(OR(U60=0,COUNTIF(U$53:U59,U60)&gt;0),"",MAX(T$53:T59)+1)</f>
        <v/>
      </c>
      <c r="U60" s="70">
        <f t="shared" si="58"/>
        <v>0</v>
      </c>
      <c r="V60" s="69" t="str">
        <f>IF(OR(W60=0,COUNTIF(W$53:W59,W60)&gt;0),"",MAX(V$53:V59)+1)</f>
        <v/>
      </c>
      <c r="W60" s="70">
        <f t="shared" si="59"/>
        <v>0</v>
      </c>
      <c r="X60" s="69" t="str">
        <f>IF(OR(Y60=0,COUNTIF(Y$53:Y59,Y60)&gt;0),"",MAX(X$53:X59)+1)</f>
        <v/>
      </c>
      <c r="Y60" s="70">
        <f t="shared" si="60"/>
        <v>0</v>
      </c>
      <c r="AB60" s="69" t="str">
        <f>IF(OR(AC60=0,COUNTIF(AC$53:AC59,AC60)&gt;0),"",MAX(AB$53:AB59)+1)</f>
        <v/>
      </c>
      <c r="AC60" s="79">
        <f t="shared" si="61"/>
        <v>0</v>
      </c>
      <c r="AD60" s="69" t="str">
        <f>IF(OR(AE60=0,COUNTIF(AE$53:AE59,AE60)&gt;0),"",MAX(AD$53:AD59)+1)</f>
        <v/>
      </c>
      <c r="AK60" s="72"/>
    </row>
    <row r="61" spans="14:48" ht="12" customHeight="1">
      <c r="N61" s="58"/>
      <c r="O61" s="58"/>
      <c r="P61" s="58"/>
      <c r="Q61" s="58"/>
      <c r="R61" s="69" t="str">
        <f>IF(OR(S61=0,COUNTIF(S$53:S60,S61)&gt;0),"",MAX(R$53:R60)+1)</f>
        <v/>
      </c>
      <c r="S61" s="70">
        <f t="shared" si="57"/>
        <v>0</v>
      </c>
      <c r="T61" s="69" t="str">
        <f>IF(OR(U61=0,COUNTIF(U$53:U60,U61)&gt;0),"",MAX(T$53:T60)+1)</f>
        <v/>
      </c>
      <c r="U61" s="70">
        <f t="shared" si="58"/>
        <v>0</v>
      </c>
      <c r="V61" s="69" t="str">
        <f>IF(OR(W61=0,COUNTIF(W$53:W60,W61)&gt;0),"",MAX(V$53:V60)+1)</f>
        <v/>
      </c>
      <c r="W61" s="70">
        <f t="shared" si="59"/>
        <v>0</v>
      </c>
      <c r="X61" s="69" t="str">
        <f>IF(OR(Y61=0,COUNTIF(Y$53:Y60,Y61)&gt;0),"",MAX(X$53:X60)+1)</f>
        <v/>
      </c>
      <c r="Y61" s="70">
        <f t="shared" si="60"/>
        <v>0</v>
      </c>
      <c r="AB61" s="69" t="str">
        <f>IF(OR(AC61=0,COUNTIF(AC$53:AC60,AC61)&gt;0),"",MAX(AB$53:AB60)+1)</f>
        <v/>
      </c>
      <c r="AC61" s="79">
        <f t="shared" si="61"/>
        <v>0</v>
      </c>
      <c r="AD61" s="69" t="str">
        <f>IF(OR(AE61=0,COUNTIF(AE$53:AE60,AE61)&gt;0),"",MAX(AD$53:AD60)+1)</f>
        <v/>
      </c>
      <c r="AK61" s="72"/>
    </row>
    <row r="62" spans="14:48" ht="12" customHeight="1">
      <c r="N62" s="58"/>
      <c r="O62" s="58"/>
      <c r="P62" s="58"/>
      <c r="Q62" s="58"/>
      <c r="R62" s="69" t="str">
        <f>IF(OR(S62=0,COUNTIF(S$53:S61,S62)&gt;0),"",MAX(R$53:R61)+1)</f>
        <v/>
      </c>
      <c r="S62" s="70">
        <f t="shared" si="57"/>
        <v>0</v>
      </c>
      <c r="T62" s="69" t="str">
        <f>IF(OR(U62=0,COUNTIF(U$53:U61,U62)&gt;0),"",MAX(T$53:T61)+1)</f>
        <v/>
      </c>
      <c r="U62" s="70">
        <f t="shared" si="58"/>
        <v>0</v>
      </c>
      <c r="V62" s="69" t="str">
        <f>IF(OR(W62=0,COUNTIF(W$53:W61,W62)&gt;0),"",MAX(V$53:V61)+1)</f>
        <v/>
      </c>
      <c r="W62" s="70">
        <f t="shared" si="59"/>
        <v>0</v>
      </c>
      <c r="X62" s="69">
        <f>IF(OR(Y62=0,COUNTIF(Y$53:Y61,Y62)&gt;0),"",MAX(X$53:X61)+1)</f>
        <v>4</v>
      </c>
      <c r="Y62" s="70" t="str">
        <f t="shared" si="60"/>
        <v>父</v>
      </c>
      <c r="AB62" s="69" t="str">
        <f>IF(OR(AC62=0,COUNTIF(AC$53:AC61,AC62)&gt;0),"",MAX(AB$53:AB61)+1)</f>
        <v/>
      </c>
      <c r="AC62" s="79">
        <f t="shared" si="61"/>
        <v>0</v>
      </c>
      <c r="AD62" s="69" t="str">
        <f>IF(OR(AE62=0,COUNTIF(AE$53:AE61,AE62)&gt;0),"",MAX(AD$53:AD61)+1)</f>
        <v/>
      </c>
      <c r="AK62" s="72"/>
    </row>
    <row r="63" spans="14:48" ht="12" customHeight="1">
      <c r="N63" s="58"/>
      <c r="O63" s="58"/>
      <c r="P63" s="58"/>
      <c r="Q63" s="58"/>
      <c r="R63" s="69" t="str">
        <f>IF(OR(S63=0,COUNTIF(S$53:S62,S63)&gt;0),"",MAX(R$53:R62)+1)</f>
        <v/>
      </c>
      <c r="S63" s="70">
        <f t="shared" si="57"/>
        <v>0</v>
      </c>
      <c r="T63" s="69" t="str">
        <f>IF(OR(U63=0,COUNTIF(U$53:U62,U63)&gt;0),"",MAX(T$53:T62)+1)</f>
        <v/>
      </c>
      <c r="U63" s="70">
        <f t="shared" si="58"/>
        <v>0</v>
      </c>
      <c r="V63" s="69" t="str">
        <f>IF(OR(W63=0,COUNTIF(W$53:W62,W63)&gt;0),"",MAX(V$53:V62)+1)</f>
        <v/>
      </c>
      <c r="W63" s="70">
        <f t="shared" si="59"/>
        <v>0</v>
      </c>
      <c r="X63" s="69" t="str">
        <f>IF(OR(Y63=0,COUNTIF(Y$53:Y62,Y63)&gt;0),"",MAX(X$53:X62)+1)</f>
        <v/>
      </c>
      <c r="Y63" s="70">
        <f t="shared" si="60"/>
        <v>0</v>
      </c>
      <c r="AB63" s="69" t="str">
        <f>IF(OR(AC63=0,COUNTIF(AC$53:AC62,AC63)&gt;0),"",MAX(AB$53:AB62)+1)</f>
        <v/>
      </c>
      <c r="AC63" s="79">
        <f t="shared" si="61"/>
        <v>0</v>
      </c>
      <c r="AD63" s="69" t="str">
        <f>IF(OR(AE63=0,COUNTIF(AE$53:AE62,AE63)&gt;0),"",MAX(AD$53:AD62)+1)</f>
        <v/>
      </c>
      <c r="AK63" s="72"/>
    </row>
    <row r="64" spans="14:48" ht="12" customHeight="1">
      <c r="N64" s="58"/>
      <c r="O64" s="58"/>
      <c r="P64" s="58"/>
      <c r="Q64" s="58"/>
      <c r="R64" s="69" t="str">
        <f>IF(OR(S64=0,COUNTIF(S$53:S63,S64)&gt;0),"",MAX(R$53:R63)+1)</f>
        <v/>
      </c>
      <c r="S64" s="70">
        <f t="shared" si="57"/>
        <v>0</v>
      </c>
      <c r="T64" s="69" t="str">
        <f>IF(OR(U64=0,COUNTIF(U$53:U63,U64)&gt;0),"",MAX(T$53:T63)+1)</f>
        <v/>
      </c>
      <c r="U64" s="70">
        <f t="shared" si="58"/>
        <v>0</v>
      </c>
      <c r="V64" s="69" t="str">
        <f>IF(OR(W64=0,COUNTIF(W$53:W63,W64)&gt;0),"",MAX(V$53:V63)+1)</f>
        <v/>
      </c>
      <c r="W64" s="70">
        <f t="shared" si="59"/>
        <v>0</v>
      </c>
      <c r="X64" s="69" t="str">
        <f>IF(OR(Y64=0,COUNTIF(Y$53:Y63,Y64)&gt;0),"",MAX(X$53:X63)+1)</f>
        <v/>
      </c>
      <c r="Y64" s="70">
        <f t="shared" si="60"/>
        <v>0</v>
      </c>
      <c r="AB64" s="69" t="str">
        <f>IF(OR(AC64=0,COUNTIF(AC$53:AC63,AC64)&gt;0),"",MAX(AB$53:AB63)+1)</f>
        <v/>
      </c>
      <c r="AC64" s="79">
        <f t="shared" si="61"/>
        <v>0</v>
      </c>
      <c r="AD64" s="69" t="str">
        <f>IF(OR(AE64=0,COUNTIF(AE$53:AE63,AE64)&gt;0),"",MAX(AD$53:AD63)+1)</f>
        <v/>
      </c>
      <c r="AK64" s="72"/>
    </row>
    <row r="65" spans="14:51" ht="12" customHeight="1">
      <c r="N65" s="58"/>
      <c r="O65" s="58"/>
      <c r="P65" s="58"/>
      <c r="Q65" s="58"/>
      <c r="R65" s="69" t="str">
        <f>IF(OR(S65=0,COUNTIF(S$53:S64,S65)&gt;0),"",MAX(R$53:R64)+1)</f>
        <v/>
      </c>
      <c r="S65" s="70">
        <f>R22</f>
        <v>0</v>
      </c>
      <c r="T65" s="69" t="str">
        <f>IF(OR(U65=0,COUNTIF(U$53:U64,U65)&gt;0),"",MAX(T$53:T64)+1)</f>
        <v/>
      </c>
      <c r="U65" s="70">
        <f t="shared" si="58"/>
        <v>0</v>
      </c>
      <c r="V65" s="69" t="str">
        <f>IF(OR(W65=0,COUNTIF(W$53:W64,W65)&gt;0),"",MAX(V$53:V64)+1)</f>
        <v/>
      </c>
      <c r="W65" s="70">
        <f t="shared" si="59"/>
        <v>0</v>
      </c>
      <c r="X65" s="69" t="str">
        <f>IF(OR(Y65=0,COUNTIF(Y$53:Y64,Y65)&gt;0),"",MAX(X$53:X64)+1)</f>
        <v/>
      </c>
      <c r="Y65" s="70">
        <f t="shared" si="60"/>
        <v>0</v>
      </c>
      <c r="AB65" s="69" t="str">
        <f>IF(OR(AC65=0,COUNTIF(AC$53:AC64,AC65)&gt;0),"",MAX(AB$53:AB64)+1)</f>
        <v/>
      </c>
      <c r="AC65" s="79">
        <f t="shared" si="61"/>
        <v>0</v>
      </c>
      <c r="AD65" s="69" t="str">
        <f>IF(OR(AE65=0,COUNTIF(AE$53:AE64,AE65)&gt;0),"",MAX(AD$53:AD64)+1)</f>
        <v/>
      </c>
      <c r="AK65" s="72"/>
    </row>
    <row r="66" spans="14:51" ht="12" customHeight="1">
      <c r="N66" s="58"/>
      <c r="O66" s="58"/>
      <c r="P66" s="58"/>
      <c r="Q66" s="58"/>
      <c r="R66" s="74" t="str">
        <f>IF(OR(S66=0,COUNTIF(S$53:S65,S66)&gt;0),"",MAX(R$53:R65)+1)</f>
        <v/>
      </c>
      <c r="S66" s="70">
        <f>R28</f>
        <v>0</v>
      </c>
      <c r="T66" s="74" t="str">
        <f>IF(OR(U66=0,COUNTIF(U$53:U65,U66)&gt;0),"",MAX(T$53:T65)+1)</f>
        <v/>
      </c>
      <c r="U66" s="70">
        <f t="shared" si="58"/>
        <v>0</v>
      </c>
      <c r="V66" s="74" t="str">
        <f>IF(OR(W66=0,COUNTIF(W$53:W65,W66)&gt;0),"",MAX(V$53:V65)+1)</f>
        <v/>
      </c>
      <c r="W66" s="70">
        <f t="shared" si="59"/>
        <v>0</v>
      </c>
      <c r="X66" s="74" t="str">
        <f>IF(OR(Y66=0,COUNTIF(Y$53:Y65,Y66)&gt;0),"",MAX(X$53:X65)+1)</f>
        <v/>
      </c>
      <c r="Y66" s="70">
        <f>W22</f>
        <v>0</v>
      </c>
      <c r="AB66" s="74" t="str">
        <f>IF(OR(AC66=0,COUNTIF(AC$53:AC65,AC66)&gt;0),"",MAX(AB$53:AB65)+1)</f>
        <v/>
      </c>
      <c r="AC66" s="79">
        <f>AE22</f>
        <v>0</v>
      </c>
      <c r="AD66" s="69" t="str">
        <f>IF(OR(AE66=0,COUNTIF(AE$53:AE65,AE66)&gt;0),"",MAX(AD$53:AD65)+1)</f>
        <v/>
      </c>
      <c r="AK66" s="72"/>
    </row>
    <row r="67" spans="14:51" ht="12" customHeight="1">
      <c r="N67" s="58"/>
      <c r="O67" s="58"/>
      <c r="P67" s="58"/>
      <c r="Q67" s="58"/>
      <c r="R67" s="75"/>
      <c r="S67" s="76"/>
      <c r="T67" s="75"/>
      <c r="U67" s="76"/>
      <c r="V67" s="75"/>
      <c r="W67" s="76"/>
      <c r="X67" s="75"/>
      <c r="Y67" s="76"/>
      <c r="AB67" s="75"/>
      <c r="AC67" s="76"/>
    </row>
    <row r="68" spans="14:51" ht="12" customHeight="1">
      <c r="N68" s="58"/>
      <c r="O68" s="58"/>
      <c r="P68" s="58"/>
      <c r="Q68" s="58"/>
      <c r="R68" s="58"/>
      <c r="S68" s="72"/>
      <c r="T68" s="58"/>
      <c r="U68" s="72"/>
      <c r="V68" s="58"/>
      <c r="W68" s="72"/>
      <c r="X68" s="58"/>
      <c r="Y68" s="72"/>
      <c r="AB68" s="58"/>
      <c r="AC68" s="72"/>
    </row>
    <row r="69" spans="14:51" ht="12" customHeight="1">
      <c r="N69" s="58"/>
      <c r="O69" s="58"/>
      <c r="P69" s="58"/>
      <c r="Q69" s="58"/>
      <c r="R69" s="58"/>
      <c r="S69" s="58" t="s">
        <v>53</v>
      </c>
      <c r="T69" s="58"/>
      <c r="U69" s="58" t="s">
        <v>88</v>
      </c>
      <c r="V69" s="58"/>
      <c r="W69" s="58" t="s">
        <v>84</v>
      </c>
      <c r="X69" s="58"/>
      <c r="Y69" s="58" t="s">
        <v>85</v>
      </c>
      <c r="AB69" s="58"/>
      <c r="AC69" s="58" t="s">
        <v>99</v>
      </c>
    </row>
    <row r="70" spans="14:51" ht="12" customHeight="1">
      <c r="N70" s="58"/>
      <c r="O70" s="58"/>
      <c r="P70" s="58"/>
      <c r="Q70" s="58"/>
      <c r="R70" s="69"/>
      <c r="S70" s="77"/>
      <c r="T70" s="71"/>
      <c r="U70" s="71"/>
      <c r="V70" s="71"/>
      <c r="W70" s="71"/>
      <c r="X70" s="71"/>
      <c r="Y70" s="71"/>
      <c r="AB70" s="71"/>
      <c r="AC70" s="71"/>
      <c r="AD70" s="71"/>
      <c r="AK70" s="58"/>
    </row>
    <row r="71" spans="14:51" ht="12" customHeight="1">
      <c r="N71" s="58"/>
      <c r="O71" s="58"/>
      <c r="P71" s="58"/>
      <c r="Q71" s="58"/>
      <c r="R71" s="69">
        <v>1</v>
      </c>
      <c r="S71" s="77" t="str">
        <f>IFERROR(VLOOKUP(R71,R$54:S$66,2,FALSE),"")</f>
        <v/>
      </c>
      <c r="T71" s="71">
        <v>1</v>
      </c>
      <c r="U71" s="71">
        <f t="shared" ref="U71:U82" si="62">IFERROR(VLOOKUP(T71,T$54:U$66,2,FALSE),"")</f>
        <v>0</v>
      </c>
      <c r="V71" s="71">
        <v>1</v>
      </c>
      <c r="W71" s="71">
        <f t="shared" ref="W71:W82" si="63">IFERROR(VLOOKUP(V71,V$54:W$66,2,FALSE),"")</f>
        <v>0</v>
      </c>
      <c r="X71" s="71">
        <v>1</v>
      </c>
      <c r="Y71" s="71" t="str">
        <f t="shared" ref="Y71:Y82" si="64">IFERROR(VLOOKUP(X71,X$54:Y$66,2,FALSE),"")</f>
        <v>本人</v>
      </c>
      <c r="AB71" s="71">
        <v>1</v>
      </c>
      <c r="AC71" s="71">
        <f t="shared" ref="AC71:AC82" si="65">IFERROR(VLOOKUP(AB71,AB$54:AC$66,2,FALSE),"")</f>
        <v>0</v>
      </c>
      <c r="AD71" s="71">
        <v>1</v>
      </c>
      <c r="AK71" s="58"/>
    </row>
    <row r="72" spans="14:51" ht="12" customHeight="1">
      <c r="N72" s="58"/>
      <c r="O72" s="58"/>
      <c r="P72" s="58"/>
      <c r="Q72" s="58"/>
      <c r="R72" s="69">
        <v>2</v>
      </c>
      <c r="S72" s="77" t="str">
        <f>IFERROR(VLOOKUP(R72,R$54:S$66,2,FALSE),"")</f>
        <v/>
      </c>
      <c r="T72" s="71">
        <v>2</v>
      </c>
      <c r="U72" s="71" t="str">
        <f t="shared" si="62"/>
        <v/>
      </c>
      <c r="V72" s="71">
        <v>2</v>
      </c>
      <c r="W72" s="71" t="str">
        <f t="shared" si="63"/>
        <v/>
      </c>
      <c r="X72" s="71">
        <v>2</v>
      </c>
      <c r="Y72" s="71" t="str">
        <f t="shared" si="64"/>
        <v>子</v>
      </c>
      <c r="AB72" s="71">
        <v>2</v>
      </c>
      <c r="AC72" s="71" t="str">
        <f t="shared" si="65"/>
        <v/>
      </c>
      <c r="AD72" s="71">
        <v>2</v>
      </c>
      <c r="AK72" s="58"/>
    </row>
    <row r="73" spans="14:51" ht="12" customHeight="1">
      <c r="N73" s="58"/>
      <c r="O73" s="58"/>
      <c r="P73" s="58"/>
      <c r="Q73" s="58"/>
      <c r="R73" s="69">
        <v>3</v>
      </c>
      <c r="S73" s="77" t="str">
        <f t="shared" ref="S73:S82" si="66">IFERROR(VLOOKUP(R73,R$54:S$66,2,FALSE),"")</f>
        <v/>
      </c>
      <c r="T73" s="71">
        <v>3</v>
      </c>
      <c r="U73" s="71" t="str">
        <f t="shared" si="62"/>
        <v/>
      </c>
      <c r="V73" s="71">
        <v>3</v>
      </c>
      <c r="W73" s="71" t="str">
        <f t="shared" si="63"/>
        <v/>
      </c>
      <c r="X73" s="71">
        <v>3</v>
      </c>
      <c r="Y73" s="71" t="str">
        <f t="shared" si="64"/>
        <v>母</v>
      </c>
      <c r="AB73" s="71">
        <v>3</v>
      </c>
      <c r="AC73" s="71" t="str">
        <f t="shared" si="65"/>
        <v/>
      </c>
      <c r="AD73" s="71">
        <v>3</v>
      </c>
      <c r="AK73" s="58"/>
    </row>
    <row r="74" spans="14:51" ht="12" customHeight="1">
      <c r="N74" s="58"/>
      <c r="O74" s="58"/>
      <c r="P74" s="58"/>
      <c r="Q74" s="58"/>
      <c r="R74" s="69">
        <v>4</v>
      </c>
      <c r="S74" s="77" t="str">
        <f t="shared" si="66"/>
        <v/>
      </c>
      <c r="T74" s="71">
        <v>4</v>
      </c>
      <c r="U74" s="71" t="str">
        <f t="shared" si="62"/>
        <v/>
      </c>
      <c r="V74" s="71">
        <v>4</v>
      </c>
      <c r="W74" s="71" t="str">
        <f t="shared" si="63"/>
        <v/>
      </c>
      <c r="X74" s="71">
        <v>4</v>
      </c>
      <c r="Y74" s="71" t="str">
        <f t="shared" si="64"/>
        <v>父</v>
      </c>
      <c r="AB74" s="71">
        <v>4</v>
      </c>
      <c r="AC74" s="71" t="str">
        <f t="shared" si="65"/>
        <v/>
      </c>
      <c r="AD74" s="71">
        <v>4</v>
      </c>
      <c r="AK74" s="58"/>
    </row>
    <row r="75" spans="14:51" ht="12" customHeight="1">
      <c r="N75" s="58"/>
      <c r="O75" s="58"/>
      <c r="P75" s="58"/>
      <c r="Q75" s="58"/>
      <c r="R75" s="69">
        <v>5</v>
      </c>
      <c r="S75" s="77" t="str">
        <f t="shared" si="66"/>
        <v/>
      </c>
      <c r="T75" s="71">
        <v>5</v>
      </c>
      <c r="U75" s="71" t="str">
        <f t="shared" si="62"/>
        <v/>
      </c>
      <c r="V75" s="71">
        <v>5</v>
      </c>
      <c r="W75" s="71" t="str">
        <f t="shared" si="63"/>
        <v/>
      </c>
      <c r="X75" s="71">
        <v>5</v>
      </c>
      <c r="Y75" s="71" t="str">
        <f t="shared" si="64"/>
        <v/>
      </c>
      <c r="AB75" s="71">
        <v>5</v>
      </c>
      <c r="AC75" s="71" t="str">
        <f t="shared" si="65"/>
        <v/>
      </c>
      <c r="AD75" s="71">
        <v>5</v>
      </c>
      <c r="AK75" s="58"/>
    </row>
    <row r="76" spans="14:51" ht="12" customHeight="1">
      <c r="N76" s="58"/>
      <c r="O76" s="58"/>
      <c r="P76" s="58"/>
      <c r="Q76" s="58"/>
      <c r="R76" s="69">
        <v>6</v>
      </c>
      <c r="S76" s="77" t="str">
        <f t="shared" si="66"/>
        <v/>
      </c>
      <c r="T76" s="71">
        <v>6</v>
      </c>
      <c r="U76" s="71" t="str">
        <f t="shared" si="62"/>
        <v/>
      </c>
      <c r="V76" s="71">
        <v>6</v>
      </c>
      <c r="W76" s="71" t="str">
        <f t="shared" si="63"/>
        <v/>
      </c>
      <c r="X76" s="71">
        <v>6</v>
      </c>
      <c r="Y76" s="71" t="str">
        <f t="shared" si="64"/>
        <v/>
      </c>
      <c r="AB76" s="71">
        <v>6</v>
      </c>
      <c r="AC76" s="71" t="str">
        <f t="shared" si="65"/>
        <v/>
      </c>
      <c r="AD76" s="71">
        <v>6</v>
      </c>
      <c r="AK76" s="58"/>
    </row>
    <row r="77" spans="14:51" ht="12" customHeight="1">
      <c r="N77" s="58"/>
      <c r="O77" s="58"/>
      <c r="P77" s="58"/>
      <c r="Q77" s="58"/>
      <c r="R77" s="69">
        <v>7</v>
      </c>
      <c r="S77" s="77" t="str">
        <f t="shared" si="66"/>
        <v/>
      </c>
      <c r="T77" s="71">
        <v>7</v>
      </c>
      <c r="U77" s="71" t="str">
        <f t="shared" si="62"/>
        <v/>
      </c>
      <c r="V77" s="71">
        <v>7</v>
      </c>
      <c r="W77" s="71" t="str">
        <f t="shared" si="63"/>
        <v/>
      </c>
      <c r="X77" s="71">
        <v>7</v>
      </c>
      <c r="Y77" s="71" t="str">
        <f t="shared" si="64"/>
        <v/>
      </c>
      <c r="AB77" s="71">
        <v>7</v>
      </c>
      <c r="AC77" s="71" t="str">
        <f t="shared" si="65"/>
        <v/>
      </c>
      <c r="AD77" s="71">
        <v>7</v>
      </c>
      <c r="AK77" s="58"/>
    </row>
    <row r="78" spans="14:51" ht="12" customHeight="1">
      <c r="N78" s="58"/>
      <c r="O78" s="58"/>
      <c r="P78" s="58"/>
      <c r="Q78" s="58"/>
      <c r="R78" s="69">
        <v>8</v>
      </c>
      <c r="S78" s="77" t="str">
        <f t="shared" si="66"/>
        <v/>
      </c>
      <c r="T78" s="71">
        <v>8</v>
      </c>
      <c r="U78" s="71" t="str">
        <f t="shared" si="62"/>
        <v/>
      </c>
      <c r="V78" s="71">
        <v>8</v>
      </c>
      <c r="W78" s="71" t="str">
        <f t="shared" si="63"/>
        <v/>
      </c>
      <c r="X78" s="71">
        <v>8</v>
      </c>
      <c r="Y78" s="71" t="str">
        <f t="shared" si="64"/>
        <v/>
      </c>
      <c r="AB78" s="71">
        <v>8</v>
      </c>
      <c r="AC78" s="71" t="str">
        <f t="shared" si="65"/>
        <v/>
      </c>
      <c r="AD78" s="71">
        <v>8</v>
      </c>
      <c r="AK78" s="58"/>
    </row>
    <row r="79" spans="14:51" ht="12" customHeight="1">
      <c r="N79" s="58"/>
      <c r="O79" s="58"/>
      <c r="P79" s="58"/>
      <c r="Q79" s="58"/>
      <c r="R79" s="69">
        <v>9</v>
      </c>
      <c r="S79" s="77" t="str">
        <f t="shared" si="66"/>
        <v/>
      </c>
      <c r="T79" s="71">
        <v>9</v>
      </c>
      <c r="U79" s="71" t="str">
        <f t="shared" si="62"/>
        <v/>
      </c>
      <c r="V79" s="71">
        <v>9</v>
      </c>
      <c r="W79" s="71" t="str">
        <f t="shared" si="63"/>
        <v/>
      </c>
      <c r="X79" s="71">
        <v>9</v>
      </c>
      <c r="Y79" s="71" t="str">
        <f t="shared" si="64"/>
        <v/>
      </c>
      <c r="AB79" s="71">
        <v>9</v>
      </c>
      <c r="AC79" s="71" t="str">
        <f t="shared" si="65"/>
        <v/>
      </c>
      <c r="AD79" s="71">
        <v>9</v>
      </c>
      <c r="AK79" s="58"/>
      <c r="AX79" s="19"/>
      <c r="AY79" s="19"/>
    </row>
    <row r="80" spans="14:51" ht="12" customHeight="1">
      <c r="N80" s="58"/>
      <c r="O80" s="58"/>
      <c r="P80" s="58"/>
      <c r="Q80" s="58"/>
      <c r="R80" s="69">
        <v>10</v>
      </c>
      <c r="S80" s="77" t="str">
        <f t="shared" si="66"/>
        <v/>
      </c>
      <c r="T80" s="71">
        <v>10</v>
      </c>
      <c r="U80" s="71" t="str">
        <f t="shared" si="62"/>
        <v/>
      </c>
      <c r="V80" s="71">
        <v>10</v>
      </c>
      <c r="W80" s="71" t="str">
        <f t="shared" si="63"/>
        <v/>
      </c>
      <c r="X80" s="71">
        <v>10</v>
      </c>
      <c r="Y80" s="71" t="str">
        <f t="shared" si="64"/>
        <v/>
      </c>
      <c r="AB80" s="71">
        <v>10</v>
      </c>
      <c r="AC80" s="71" t="str">
        <f t="shared" si="65"/>
        <v/>
      </c>
      <c r="AD80" s="71">
        <v>10</v>
      </c>
      <c r="AK80" s="58"/>
      <c r="AX80" s="97"/>
      <c r="AY80" s="97"/>
    </row>
    <row r="81" spans="14:37" ht="12" customHeight="1">
      <c r="N81" s="58"/>
      <c r="O81" s="58"/>
      <c r="P81" s="58"/>
      <c r="Q81" s="58"/>
      <c r="R81" s="69">
        <v>11</v>
      </c>
      <c r="S81" s="77" t="str">
        <f t="shared" si="66"/>
        <v/>
      </c>
      <c r="T81" s="71">
        <v>11</v>
      </c>
      <c r="U81" s="71" t="str">
        <f t="shared" si="62"/>
        <v/>
      </c>
      <c r="V81" s="71">
        <v>11</v>
      </c>
      <c r="W81" s="71" t="str">
        <f t="shared" si="63"/>
        <v/>
      </c>
      <c r="X81" s="71">
        <v>11</v>
      </c>
      <c r="Y81" s="71" t="str">
        <f t="shared" si="64"/>
        <v/>
      </c>
      <c r="AB81" s="71">
        <v>11</v>
      </c>
      <c r="AC81" s="71" t="str">
        <f t="shared" si="65"/>
        <v/>
      </c>
      <c r="AD81" s="71">
        <v>11</v>
      </c>
      <c r="AK81" s="58"/>
    </row>
    <row r="82" spans="14:37" ht="12" customHeight="1">
      <c r="N82" s="58"/>
      <c r="O82" s="58"/>
      <c r="P82" s="58"/>
      <c r="Q82" s="58"/>
      <c r="R82" s="69">
        <v>12</v>
      </c>
      <c r="S82" s="77" t="str">
        <f t="shared" si="66"/>
        <v/>
      </c>
      <c r="T82" s="71">
        <v>12</v>
      </c>
      <c r="U82" s="71" t="str">
        <f t="shared" si="62"/>
        <v/>
      </c>
      <c r="V82" s="71">
        <v>12</v>
      </c>
      <c r="W82" s="71" t="str">
        <f t="shared" si="63"/>
        <v/>
      </c>
      <c r="X82" s="71">
        <v>12</v>
      </c>
      <c r="Y82" s="71" t="str">
        <f t="shared" si="64"/>
        <v/>
      </c>
      <c r="AB82" s="71">
        <v>12</v>
      </c>
      <c r="AC82" s="71" t="str">
        <f t="shared" si="65"/>
        <v/>
      </c>
      <c r="AD82" s="71">
        <v>12</v>
      </c>
      <c r="AK82" s="58"/>
    </row>
    <row r="83" spans="14:37" ht="12" customHeight="1"/>
    <row r="84" spans="14:37" ht="12" customHeight="1"/>
    <row r="85" spans="14:37" ht="20.25" customHeight="1"/>
  </sheetData>
  <sheetProtection sheet="1" objects="1" scenarios="1"/>
  <mergeCells count="36">
    <mergeCell ref="R1:U1"/>
    <mergeCell ref="R2:U2"/>
    <mergeCell ref="A1:C4"/>
    <mergeCell ref="N1:O1"/>
    <mergeCell ref="N2:O2"/>
    <mergeCell ref="P1:Q1"/>
    <mergeCell ref="P2:Q2"/>
    <mergeCell ref="AU38:AV38"/>
    <mergeCell ref="AU14:AV14"/>
    <mergeCell ref="AU37:AV37"/>
    <mergeCell ref="AR13:AS13"/>
    <mergeCell ref="AR14:AS14"/>
    <mergeCell ref="AU13:AV13"/>
    <mergeCell ref="AF6:AG6"/>
    <mergeCell ref="A6:C6"/>
    <mergeCell ref="AC38:AD38"/>
    <mergeCell ref="AC36:AD36"/>
    <mergeCell ref="AC35:AD35"/>
    <mergeCell ref="B10:C12"/>
    <mergeCell ref="X7:AB7"/>
    <mergeCell ref="B14:C16"/>
    <mergeCell ref="B17:C17"/>
    <mergeCell ref="B18:C20"/>
    <mergeCell ref="A18:A21"/>
    <mergeCell ref="A14:A17"/>
    <mergeCell ref="A10:A13"/>
    <mergeCell ref="A5:C5"/>
    <mergeCell ref="AC41:AD41"/>
    <mergeCell ref="AC39:AD39"/>
    <mergeCell ref="AC47:AD47"/>
    <mergeCell ref="AC48:AD48"/>
    <mergeCell ref="AC42:AD42"/>
    <mergeCell ref="AC43:AD43"/>
    <mergeCell ref="AC44:AD44"/>
    <mergeCell ref="AC45:AD45"/>
    <mergeCell ref="A7:C9"/>
  </mergeCells>
  <phoneticPr fontId="2"/>
  <conditionalFormatting sqref="N9:Q28">
    <cfRule type="expression" dxfId="18" priority="8">
      <formula>ISODD(ROW())</formula>
    </cfRule>
    <cfRule type="expression" dxfId="17" priority="9">
      <formula>ISEVEN(ROW())</formula>
    </cfRule>
  </conditionalFormatting>
  <conditionalFormatting sqref="O9:O28">
    <cfRule type="expression" dxfId="16" priority="5">
      <formula>AND(LEN(O9)=0,OR($N9=$N$54,$N9=$N$56),LEN($P9)&gt;0)</formula>
    </cfRule>
    <cfRule type="expression" dxfId="15" priority="7">
      <formula>N9=$N$55</formula>
    </cfRule>
  </conditionalFormatting>
  <conditionalFormatting sqref="R9:W28">
    <cfRule type="expression" dxfId="14" priority="6">
      <formula>OR(LEN($P9)=0,LEN($Q9)&gt;1)</formula>
    </cfRule>
  </conditionalFormatting>
  <conditionalFormatting sqref="R9:X10 R10:W20 R12:X28">
    <cfRule type="expression" dxfId="13" priority="371">
      <formula>ISEVEN(ROW())</formula>
    </cfRule>
  </conditionalFormatting>
  <conditionalFormatting sqref="R9:X10 R12:X28 R10:W20">
    <cfRule type="expression" dxfId="12" priority="44">
      <formula>ISODD(ROW())</formula>
    </cfRule>
  </conditionalFormatting>
  <conditionalFormatting sqref="X9:X10 X12:X28">
    <cfRule type="expression" dxfId="11" priority="43">
      <formula>AND(X9="",$AJ9=1)</formula>
    </cfRule>
  </conditionalFormatting>
  <conditionalFormatting sqref="X9:Y28">
    <cfRule type="expression" dxfId="10" priority="1">
      <formula>ISODD(ROW())</formula>
    </cfRule>
    <cfRule type="expression" dxfId="9" priority="2">
      <formula>ISEVEN(ROW())</formula>
    </cfRule>
  </conditionalFormatting>
  <conditionalFormatting sqref="Z9:Z28">
    <cfRule type="expression" dxfId="8" priority="37">
      <formula>ISODD(ROW())</formula>
    </cfRule>
    <cfRule type="expression" dxfId="7" priority="38">
      <formula>ISEVEN(ROW())</formula>
    </cfRule>
  </conditionalFormatting>
  <conditionalFormatting sqref="AA9:AB28">
    <cfRule type="expression" dxfId="6" priority="3">
      <formula>ISODD(ROW())</formula>
    </cfRule>
    <cfRule type="expression" dxfId="5" priority="4">
      <formula>ISEVEN(ROW())</formula>
    </cfRule>
  </conditionalFormatting>
  <conditionalFormatting sqref="AE9:AG28">
    <cfRule type="expression" dxfId="4" priority="482">
      <formula>$AD9=""</formula>
    </cfRule>
    <cfRule type="expression" dxfId="3" priority="483">
      <formula>AND(ISODD(ROW()),$AB9&lt;&gt;0)</formula>
    </cfRule>
    <cfRule type="expression" dxfId="2" priority="484">
      <formula>AND(ISEVEN(ROW()),$AB9&lt;&gt;0)</formula>
    </cfRule>
  </conditionalFormatting>
  <dataValidations count="16">
    <dataValidation imeMode="on" allowBlank="1" showInputMessage="1" sqref="P29 R29:AG29 S9:S28" xr:uid="{00000000-0002-0000-0400-000002000000}"/>
    <dataValidation type="whole" imeMode="off" operator="notEqual" allowBlank="1" showInputMessage="1" showErrorMessage="1" error="整数を入力してください。" sqref="Q9 P9:P28" xr:uid="{00000000-0002-0000-0400-000005000000}">
      <formula1>0</formula1>
    </dataValidation>
    <dataValidation type="date" imeMode="off" operator="greaterThanOrEqual" allowBlank="1" showInputMessage="1" showErrorMessage="1" sqref="AG9:AG28" xr:uid="{00000000-0002-0000-0400-000009000000}">
      <formula1>TODAY()-730</formula1>
    </dataValidation>
    <dataValidation imeMode="off" operator="notEqual" allowBlank="1" showInputMessage="1" showErrorMessage="1" error="整数を入力してください。" sqref="Y9:AB28" xr:uid="{5B5F04A1-EBFC-45AC-8DBE-25FABD96EF83}"/>
    <dataValidation type="textLength" operator="lessThan" allowBlank="1" showInputMessage="1" showErrorMessage="1" sqref="T9:T28" xr:uid="{00000000-0002-0000-0400-00000B000000}">
      <formula1>5</formula1>
    </dataValidation>
    <dataValidation type="list" allowBlank="1" showInputMessage="1" showErrorMessage="1" sqref="N9:N29" xr:uid="{CCEE8128-469C-4907-A4B8-24BDB1907470}">
      <formula1>$N$53:$N$56</formula1>
    </dataValidation>
    <dataValidation type="list" allowBlank="1" showInputMessage="1" showErrorMessage="1" sqref="O9:O29" xr:uid="{3035D99A-81A0-40C1-82DE-CFE30CD14267}">
      <formula1>$O$53:$O$55</formula1>
    </dataValidation>
    <dataValidation type="list" allowBlank="1" showInputMessage="1" showErrorMessage="1" sqref="Q29" xr:uid="{B8AF82EB-CD15-4C30-BB70-C67D8F77E651}">
      <formula1>$Q$53:$Q$55</formula1>
    </dataValidation>
    <dataValidation type="list" imeMode="on" allowBlank="1" showInputMessage="1" showErrorMessage="1" sqref="X9:X28" xr:uid="{E7D1D453-6A6D-48ED-BBFF-5B57BD2FCC2F}">
      <formula1>$Z$54:$Z$56</formula1>
    </dataValidation>
    <dataValidation type="list" imeMode="on" allowBlank="1" showInputMessage="1" sqref="R9:R28" xr:uid="{00000000-0002-0000-0400-000001000000}">
      <formula1>$S$70:$S$82</formula1>
    </dataValidation>
    <dataValidation type="list" imeMode="hiragana" allowBlank="1" showInputMessage="1" sqref="W9:W28" xr:uid="{00000000-0002-0000-0400-000003000000}">
      <formula1>$Y$70:$Y$82</formula1>
    </dataValidation>
    <dataValidation type="list" imeMode="hiragana" allowBlank="1" showInputMessage="1" sqref="AE9:AE28" xr:uid="{00000000-0002-0000-0400-000004000000}">
      <formula1>$AC$70:$AC$82</formula1>
    </dataValidation>
    <dataValidation type="list" imeMode="hiragana" allowBlank="1" showInputMessage="1" sqref="U9:U28" xr:uid="{00000000-0002-0000-0400-000007000000}">
      <formula1>$U$70:$U$82</formula1>
    </dataValidation>
    <dataValidation type="list" imeMode="hiragana" allowBlank="1" showInputMessage="1" sqref="V9:V28" xr:uid="{00000000-0002-0000-0400-000008000000}">
      <formula1>$W$70:$W$82</formula1>
    </dataValidation>
    <dataValidation type="list" allowBlank="1" showInputMessage="1" showErrorMessage="1" sqref="Q10:Q28" xr:uid="{DEB3CFC2-FFE5-47A1-B56C-1546BC63C221}">
      <formula1>$Q$54:$Q$55</formula1>
    </dataValidation>
    <dataValidation imeMode="fullKatakana" allowBlank="1" showInputMessage="1" showErrorMessage="1" sqref="P2:Q2" xr:uid="{D64503EB-AB04-4E22-9A8A-6E0AAEFA9CE9}"/>
  </dataValidations>
  <pageMargins left="0.39370078740157483" right="0.31496062992125984" top="0.19685039370078741" bottom="0.19685039370078741" header="0.31496062992125984" footer="0.31496062992125984"/>
  <pageSetup paperSize="9" scale="91"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xr:uid="{2CF3CC13-2132-4337-B811-24F2BD287D80}">
          <x14:formula1>
            <xm:f>設定!$L$6:$L$110</xm:f>
          </x14:formula1>
          <xm:sqref>N2:O2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59"/>
  <sheetViews>
    <sheetView topLeftCell="A9" workbookViewId="0">
      <selection activeCell="I22" sqref="I22"/>
    </sheetView>
  </sheetViews>
  <sheetFormatPr defaultRowHeight="13.5"/>
  <cols>
    <col min="1" max="1" width="3.5" customWidth="1"/>
    <col min="2" max="2" width="5.25" hidden="1" customWidth="1"/>
    <col min="3" max="4" width="12" customWidth="1"/>
    <col min="5" max="7" width="13.75" customWidth="1"/>
    <col min="8" max="8" width="7.75" hidden="1" customWidth="1"/>
    <col min="10" max="10" width="10.25" customWidth="1"/>
    <col min="11" max="11" width="9" customWidth="1"/>
    <col min="12" max="12" width="7.25" hidden="1" customWidth="1"/>
    <col min="15" max="15" width="14.625" customWidth="1"/>
    <col min="16" max="22" width="7" customWidth="1"/>
    <col min="23" max="23" width="9.75" customWidth="1"/>
  </cols>
  <sheetData>
    <row r="1" spans="1:18" hidden="1">
      <c r="A1" t="s">
        <v>160</v>
      </c>
      <c r="B1" s="2">
        <v>1</v>
      </c>
      <c r="C1" s="2">
        <f t="shared" ref="C1:F3" si="0">COLUMN()-COLUMN($B1)+1</f>
        <v>2</v>
      </c>
      <c r="D1" s="2">
        <f t="shared" si="0"/>
        <v>3</v>
      </c>
      <c r="E1" s="2">
        <f t="shared" si="0"/>
        <v>4</v>
      </c>
      <c r="F1" s="2">
        <f t="shared" si="0"/>
        <v>5</v>
      </c>
    </row>
    <row r="2" spans="1:18" hidden="1">
      <c r="A2" t="s">
        <v>161</v>
      </c>
      <c r="B2" s="2">
        <v>1</v>
      </c>
      <c r="C2" s="2">
        <f t="shared" si="0"/>
        <v>2</v>
      </c>
      <c r="D2" s="2">
        <f t="shared" si="0"/>
        <v>3</v>
      </c>
      <c r="E2" s="2">
        <f t="shared" si="0"/>
        <v>4</v>
      </c>
      <c r="F2" s="2">
        <f t="shared" si="0"/>
        <v>5</v>
      </c>
      <c r="G2" s="2">
        <f>COLUMN()-COLUMN($B2)+1</f>
        <v>6</v>
      </c>
      <c r="H2" s="2">
        <f>COLUMN()-COLUMN($B2)+1</f>
        <v>7</v>
      </c>
      <c r="I2" s="2">
        <f>COLUMN()-COLUMN($B2)+1</f>
        <v>8</v>
      </c>
      <c r="J2" s="2">
        <f>COLUMN()-COLUMN($B2)+1</f>
        <v>9</v>
      </c>
      <c r="L2" s="2">
        <f>COLUMN()-COLUMN($B2)+1</f>
        <v>11</v>
      </c>
    </row>
    <row r="3" spans="1:18" hidden="1">
      <c r="A3" t="s">
        <v>162</v>
      </c>
      <c r="B3" s="2">
        <v>1</v>
      </c>
      <c r="C3" s="48">
        <f t="shared" si="0"/>
        <v>2</v>
      </c>
      <c r="D3" s="48">
        <f t="shared" si="0"/>
        <v>3</v>
      </c>
      <c r="E3" s="48">
        <f t="shared" si="0"/>
        <v>4</v>
      </c>
      <c r="F3" s="48">
        <f t="shared" si="0"/>
        <v>5</v>
      </c>
      <c r="G3" s="48">
        <f>COLUMN()-COLUMN($B3)+1</f>
        <v>6</v>
      </c>
    </row>
    <row r="4" spans="1:18" hidden="1"/>
    <row r="5" spans="1:18" hidden="1"/>
    <row r="6" spans="1:18" hidden="1"/>
    <row r="7" spans="1:18" hidden="1"/>
    <row r="8" spans="1:18" hidden="1"/>
    <row r="9" spans="1:18" ht="17.25" customHeight="1">
      <c r="C9" s="539" t="s">
        <v>275</v>
      </c>
      <c r="D9" s="540"/>
      <c r="E9" s="540"/>
      <c r="F9" s="540"/>
      <c r="G9" s="540"/>
      <c r="H9" s="540"/>
      <c r="I9" s="540"/>
      <c r="J9" s="540"/>
      <c r="K9" s="541"/>
      <c r="L9" s="439"/>
    </row>
    <row r="10" spans="1:18" ht="17.25" customHeight="1">
      <c r="C10" s="377" t="s">
        <v>271</v>
      </c>
      <c r="D10" s="378"/>
      <c r="E10" s="378"/>
      <c r="F10" s="378"/>
      <c r="G10" s="378"/>
      <c r="H10" s="378"/>
      <c r="I10" s="378"/>
      <c r="J10" s="378"/>
      <c r="K10" s="379"/>
    </row>
    <row r="11" spans="1:18">
      <c r="B11" s="376" t="s">
        <v>192</v>
      </c>
    </row>
    <row r="12" spans="1:18" ht="18.75" customHeight="1" thickBot="1">
      <c r="C12" s="218" t="s">
        <v>164</v>
      </c>
      <c r="D12" s="218"/>
    </row>
    <row r="13" spans="1:18" ht="27" customHeight="1" thickBot="1">
      <c r="B13" s="4" t="s">
        <v>47</v>
      </c>
      <c r="C13" s="552" t="s">
        <v>46</v>
      </c>
      <c r="D13" s="553"/>
      <c r="E13" s="554"/>
      <c r="F13" s="359" t="s">
        <v>191</v>
      </c>
    </row>
    <row r="14" spans="1:18" ht="18.75" customHeight="1" thickBot="1">
      <c r="B14" s="2">
        <f>ROW()-ROW(B$14)+1</f>
        <v>1</v>
      </c>
      <c r="C14" s="545" t="s">
        <v>48</v>
      </c>
      <c r="D14" s="544"/>
      <c r="E14" s="546"/>
      <c r="F14" s="360"/>
      <c r="Q14" s="7" t="s">
        <v>45</v>
      </c>
      <c r="R14" s="35">
        <f>SUM(F13:F18)</f>
        <v>0</v>
      </c>
    </row>
    <row r="15" spans="1:18" ht="18.75" customHeight="1">
      <c r="B15" s="2">
        <f>ROW()-ROW(B$14)+1</f>
        <v>2</v>
      </c>
      <c r="C15" s="550" t="s">
        <v>49</v>
      </c>
      <c r="D15" s="469"/>
      <c r="E15" s="470"/>
      <c r="F15" s="360"/>
    </row>
    <row r="16" spans="1:18" ht="18.75" customHeight="1">
      <c r="B16" s="2">
        <f>ROW()-ROW(B$14)+1</f>
        <v>3</v>
      </c>
      <c r="C16" s="551" t="s">
        <v>50</v>
      </c>
      <c r="D16" s="463"/>
      <c r="E16" s="464"/>
      <c r="F16" s="360"/>
    </row>
    <row r="17" spans="2:22" ht="18.75" customHeight="1" thickBot="1">
      <c r="B17" s="2">
        <f>ROW()-ROW(B$14)+1</f>
        <v>4</v>
      </c>
      <c r="C17" s="547" t="s">
        <v>51</v>
      </c>
      <c r="D17" s="548"/>
      <c r="E17" s="549"/>
      <c r="F17" s="362"/>
    </row>
    <row r="18" spans="2:22" ht="18.75" hidden="1" customHeight="1">
      <c r="B18" s="2">
        <f>ROW()-ROW(B$14)+1</f>
        <v>5</v>
      </c>
      <c r="C18" s="358"/>
      <c r="D18" s="358"/>
      <c r="E18" s="358"/>
      <c r="F18" s="358"/>
    </row>
    <row r="19" spans="2:22" ht="9.75" customHeight="1">
      <c r="B19" s="2"/>
      <c r="C19" s="4"/>
      <c r="D19" s="4"/>
      <c r="E19" s="4"/>
      <c r="F19" s="4"/>
    </row>
    <row r="20" spans="2:22" ht="18.75" customHeight="1">
      <c r="C20" s="218" t="s">
        <v>172</v>
      </c>
    </row>
    <row r="21" spans="2:22" ht="18.75" customHeight="1" thickBot="1">
      <c r="F21" s="2" t="s">
        <v>106</v>
      </c>
      <c r="G21" s="2" t="s">
        <v>106</v>
      </c>
      <c r="H21" s="2" t="s">
        <v>106</v>
      </c>
      <c r="I21" s="2" t="s">
        <v>126</v>
      </c>
      <c r="L21" s="2" t="s">
        <v>192</v>
      </c>
      <c r="M21" s="2"/>
      <c r="N21" s="2"/>
      <c r="Q21" s="2" t="s">
        <v>31</v>
      </c>
    </row>
    <row r="22" spans="2:22" ht="13.5" customHeight="1">
      <c r="C22" s="363" t="s">
        <v>53</v>
      </c>
      <c r="D22" s="144" t="s">
        <v>55</v>
      </c>
      <c r="E22" s="364" t="s">
        <v>57</v>
      </c>
      <c r="F22" s="144" t="s">
        <v>58</v>
      </c>
      <c r="G22" s="144" t="s">
        <v>30</v>
      </c>
      <c r="H22" s="144" t="s">
        <v>227</v>
      </c>
      <c r="I22" s="144" t="s">
        <v>66</v>
      </c>
      <c r="J22" s="299" t="s">
        <v>68</v>
      </c>
      <c r="L22" s="119" t="s">
        <v>166</v>
      </c>
      <c r="M22" s="2"/>
      <c r="N22" s="2"/>
      <c r="P22" s="12" t="str">
        <f>I23</f>
        <v>区分</v>
      </c>
      <c r="Q22" s="12" t="s">
        <v>1</v>
      </c>
      <c r="R22" s="12" t="s">
        <v>3</v>
      </c>
      <c r="T22" s="23"/>
      <c r="U22" s="23"/>
      <c r="V22" s="23"/>
    </row>
    <row r="23" spans="2:22" ht="13.5" customHeight="1">
      <c r="B23" t="s">
        <v>29</v>
      </c>
      <c r="C23" s="361" t="s">
        <v>54</v>
      </c>
      <c r="D23" s="47" t="s">
        <v>76</v>
      </c>
      <c r="E23" s="24" t="s">
        <v>228</v>
      </c>
      <c r="F23" s="47" t="s">
        <v>159</v>
      </c>
      <c r="G23" s="47" t="s">
        <v>237</v>
      </c>
      <c r="H23" s="47" t="s">
        <v>64</v>
      </c>
      <c r="I23" s="47" t="s">
        <v>65</v>
      </c>
      <c r="J23" s="246" t="s">
        <v>190</v>
      </c>
      <c r="L23" s="36" t="s">
        <v>167</v>
      </c>
      <c r="M23" s="2"/>
      <c r="N23" s="2"/>
      <c r="P23" s="10" t="str">
        <f>T31</f>
        <v>地震</v>
      </c>
      <c r="Q23" s="10">
        <f>DSUM(I23:J34,J23,P22:P23)</f>
        <v>0</v>
      </c>
      <c r="R23" s="10">
        <f>MIN(Q23,R25)</f>
        <v>0</v>
      </c>
      <c r="T23" s="23">
        <f>'①入力（生命保険）'!N2</f>
        <v>0</v>
      </c>
      <c r="U23" s="23">
        <f>T23</f>
        <v>0</v>
      </c>
      <c r="V23" s="23" t="s">
        <v>226</v>
      </c>
    </row>
    <row r="24" spans="2:22" ht="18.75" customHeight="1">
      <c r="B24" s="2" t="str">
        <f>IF(J24&lt;&gt;0,MAX(B$23:B23)+1,"")</f>
        <v/>
      </c>
      <c r="C24" s="365"/>
      <c r="D24" s="212"/>
      <c r="E24" s="212"/>
      <c r="F24" s="212"/>
      <c r="G24" s="212"/>
      <c r="H24" s="212"/>
      <c r="I24" s="212"/>
      <c r="J24" s="366"/>
      <c r="L24" s="23" t="str">
        <f>IF(J24&lt;&gt;0,"地"&amp;B24,"")</f>
        <v/>
      </c>
      <c r="M24" s="2"/>
      <c r="N24" s="2"/>
      <c r="T24" s="23">
        <f>F24</f>
        <v>0</v>
      </c>
      <c r="U24" s="23">
        <f>G24</f>
        <v>0</v>
      </c>
      <c r="V24" s="23">
        <f>H24</f>
        <v>0</v>
      </c>
    </row>
    <row r="25" spans="2:22" ht="18.75" customHeight="1">
      <c r="B25" s="2" t="str">
        <f>IF(J25&lt;&gt;0,MAX(B$23:B24)+1,"")</f>
        <v/>
      </c>
      <c r="C25" s="365"/>
      <c r="D25" s="212"/>
      <c r="E25" s="212"/>
      <c r="F25" s="212"/>
      <c r="G25" s="212"/>
      <c r="H25" s="212"/>
      <c r="I25" s="212"/>
      <c r="J25" s="366"/>
      <c r="L25" s="23" t="str">
        <f t="shared" ref="L25:L33" si="1">IF(J25&lt;&gt;0,"地"&amp;B25,"")</f>
        <v/>
      </c>
      <c r="M25" s="2"/>
      <c r="N25" s="2"/>
      <c r="P25" s="15"/>
      <c r="Q25" s="16" t="s">
        <v>32</v>
      </c>
      <c r="R25" s="17">
        <v>50000</v>
      </c>
      <c r="T25" s="23">
        <f t="shared" ref="T25:T27" si="2">F25</f>
        <v>0</v>
      </c>
      <c r="U25" s="23">
        <f t="shared" ref="U25:V27" si="3">G25</f>
        <v>0</v>
      </c>
      <c r="V25" s="23">
        <f t="shared" si="3"/>
        <v>0</v>
      </c>
    </row>
    <row r="26" spans="2:22" ht="18.75" customHeight="1">
      <c r="B26" s="2" t="str">
        <f>IF(J26&lt;&gt;0,MAX(B$23:B25)+1,"")</f>
        <v/>
      </c>
      <c r="C26" s="365"/>
      <c r="D26" s="212"/>
      <c r="E26" s="212"/>
      <c r="F26" s="212"/>
      <c r="G26" s="212"/>
      <c r="H26" s="212"/>
      <c r="I26" s="212"/>
      <c r="J26" s="366"/>
      <c r="L26" s="23" t="str">
        <f t="shared" si="1"/>
        <v/>
      </c>
      <c r="M26" s="2"/>
      <c r="N26" s="2"/>
      <c r="T26" s="23">
        <f t="shared" si="2"/>
        <v>0</v>
      </c>
      <c r="U26" s="23">
        <f t="shared" si="3"/>
        <v>0</v>
      </c>
      <c r="V26" s="23">
        <f t="shared" si="3"/>
        <v>0</v>
      </c>
    </row>
    <row r="27" spans="2:22" ht="18.75" customHeight="1">
      <c r="B27" s="2" t="str">
        <f>IF(J27&lt;&gt;0,MAX(B$23:B26)+1,"")</f>
        <v/>
      </c>
      <c r="C27" s="365"/>
      <c r="D27" s="212"/>
      <c r="E27" s="212"/>
      <c r="F27" s="212"/>
      <c r="G27" s="212"/>
      <c r="H27" s="212"/>
      <c r="I27" s="212"/>
      <c r="J27" s="366"/>
      <c r="L27" s="23" t="str">
        <f t="shared" si="1"/>
        <v/>
      </c>
      <c r="M27" s="2"/>
      <c r="N27" s="2"/>
      <c r="P27" s="12" t="str">
        <f>I23</f>
        <v>区分</v>
      </c>
      <c r="Q27" s="12" t="s">
        <v>1</v>
      </c>
      <c r="R27" s="12" t="s">
        <v>3</v>
      </c>
      <c r="T27" s="23">
        <f t="shared" si="2"/>
        <v>0</v>
      </c>
      <c r="U27" s="23">
        <f t="shared" si="3"/>
        <v>0</v>
      </c>
      <c r="V27" s="23">
        <f t="shared" si="3"/>
        <v>0</v>
      </c>
    </row>
    <row r="28" spans="2:22" ht="18.75" customHeight="1">
      <c r="B28" s="2" t="str">
        <f>IF(J28&lt;&gt;0,MAX(B$23:B27)+1,"")</f>
        <v/>
      </c>
      <c r="C28" s="365"/>
      <c r="D28" s="212"/>
      <c r="E28" s="212"/>
      <c r="F28" s="212"/>
      <c r="G28" s="212"/>
      <c r="H28" s="212"/>
      <c r="I28" s="212"/>
      <c r="J28" s="366"/>
      <c r="L28" s="23" t="str">
        <f t="shared" si="1"/>
        <v/>
      </c>
      <c r="M28" s="2"/>
      <c r="N28" s="2"/>
      <c r="P28" s="10" t="str">
        <f>U31</f>
        <v>旧長期</v>
      </c>
      <c r="Q28" s="10">
        <f>DSUM(I23:J34,J23,P27:P28)</f>
        <v>0</v>
      </c>
      <c r="R28" s="10">
        <f>VLOOKUP(Q28,P31:Q32,2)</f>
        <v>0</v>
      </c>
    </row>
    <row r="29" spans="2:22" ht="18.75" customHeight="1">
      <c r="B29" s="2" t="str">
        <f>IF(J29&lt;&gt;0,MAX(B$23:B28)+1,"")</f>
        <v/>
      </c>
      <c r="C29" s="365"/>
      <c r="D29" s="212"/>
      <c r="E29" s="212"/>
      <c r="F29" s="212"/>
      <c r="G29" s="212"/>
      <c r="H29" s="212"/>
      <c r="I29" s="212"/>
      <c r="J29" s="366"/>
      <c r="L29" s="23" t="str">
        <f t="shared" si="1"/>
        <v/>
      </c>
      <c r="M29" s="2"/>
      <c r="N29" s="2"/>
      <c r="Q29" s="2" t="s">
        <v>34</v>
      </c>
    </row>
    <row r="30" spans="2:22" ht="18.75" customHeight="1">
      <c r="B30" s="2" t="str">
        <f>IF(J30&lt;&gt;0,MAX(B$23:B29)+1,"")</f>
        <v/>
      </c>
      <c r="C30" s="365"/>
      <c r="D30" s="212"/>
      <c r="E30" s="212"/>
      <c r="F30" s="212"/>
      <c r="G30" s="212"/>
      <c r="H30" s="212"/>
      <c r="I30" s="212"/>
      <c r="J30" s="366"/>
      <c r="L30" s="23" t="str">
        <f t="shared" si="1"/>
        <v/>
      </c>
      <c r="M30" s="2"/>
      <c r="N30" s="2"/>
      <c r="P30" s="5" t="s">
        <v>33</v>
      </c>
      <c r="Q30" s="23" t="s">
        <v>36</v>
      </c>
      <c r="S30" s="374"/>
      <c r="T30" s="445" t="s">
        <v>42</v>
      </c>
      <c r="U30" s="23">
        <v>50000</v>
      </c>
    </row>
    <row r="31" spans="2:22" ht="18.75" customHeight="1">
      <c r="B31" s="2" t="str">
        <f>IF(J31&lt;&gt;0,MAX(B$23:B30)+1,"")</f>
        <v/>
      </c>
      <c r="C31" s="365"/>
      <c r="D31" s="212"/>
      <c r="E31" s="212"/>
      <c r="F31" s="212"/>
      <c r="G31" s="212"/>
      <c r="H31" s="212"/>
      <c r="I31" s="212"/>
      <c r="J31" s="366"/>
      <c r="L31" s="23" t="str">
        <f t="shared" si="1"/>
        <v/>
      </c>
      <c r="M31" s="2"/>
      <c r="N31" s="2"/>
      <c r="P31" s="3">
        <v>-1000000</v>
      </c>
      <c r="Q31" s="8">
        <f>MIN(P32,Q28)</f>
        <v>0</v>
      </c>
      <c r="S31" s="34"/>
      <c r="T31" s="23" t="s">
        <v>61</v>
      </c>
      <c r="U31" s="23" t="s">
        <v>62</v>
      </c>
    </row>
    <row r="32" spans="2:22" ht="18.75" customHeight="1">
      <c r="B32" s="2" t="str">
        <f>IF(J32&lt;&gt;0,MAX(B$23:B31)+1,"")</f>
        <v/>
      </c>
      <c r="C32" s="365"/>
      <c r="D32" s="212"/>
      <c r="E32" s="212"/>
      <c r="F32" s="212"/>
      <c r="G32" s="212"/>
      <c r="H32" s="212"/>
      <c r="I32" s="212"/>
      <c r="J32" s="366"/>
      <c r="L32" s="23" t="str">
        <f t="shared" si="1"/>
        <v/>
      </c>
      <c r="M32" s="2"/>
      <c r="N32" s="2"/>
      <c r="P32" s="3">
        <v>10001</v>
      </c>
      <c r="Q32" s="6">
        <f>MIN(ROUNDUP(Q28/2+5000,0),R33)</f>
        <v>5000</v>
      </c>
    </row>
    <row r="33" spans="2:22" ht="18.75" customHeight="1" thickBot="1">
      <c r="B33" s="2" t="str">
        <f>IF(J33&lt;&gt;0,MAX(B$23:B32)+1,"")</f>
        <v/>
      </c>
      <c r="C33" s="367"/>
      <c r="D33" s="368"/>
      <c r="E33" s="368"/>
      <c r="F33" s="368"/>
      <c r="G33" s="368"/>
      <c r="H33" s="368"/>
      <c r="I33" s="368"/>
      <c r="J33" s="369"/>
      <c r="L33" s="23" t="str">
        <f t="shared" si="1"/>
        <v/>
      </c>
      <c r="M33" s="2"/>
      <c r="N33" s="2"/>
      <c r="P33" s="15"/>
      <c r="Q33" s="16" t="s">
        <v>35</v>
      </c>
      <c r="R33" s="17">
        <v>15000</v>
      </c>
    </row>
    <row r="34" spans="2:22" ht="18.75" hidden="1" customHeight="1">
      <c r="B34" s="2">
        <f>MAX(B$23:B33)+1</f>
        <v>1</v>
      </c>
      <c r="C34" s="358"/>
      <c r="D34" s="358"/>
      <c r="E34" s="358"/>
      <c r="F34" s="358"/>
      <c r="G34" s="358"/>
      <c r="H34" s="358"/>
      <c r="I34" s="358"/>
      <c r="J34" s="358"/>
    </row>
    <row r="35" spans="2:22" ht="18.75" customHeight="1"/>
    <row r="36" spans="2:22" ht="18.75" customHeight="1" thickBot="1">
      <c r="C36" s="218" t="s">
        <v>173</v>
      </c>
    </row>
    <row r="37" spans="2:22" ht="13.5" customHeight="1">
      <c r="C37" s="363" t="s">
        <v>71</v>
      </c>
      <c r="D37" s="144" t="s">
        <v>69</v>
      </c>
      <c r="E37" s="144" t="s">
        <v>239</v>
      </c>
      <c r="F37" s="299" t="s">
        <v>67</v>
      </c>
      <c r="G37" s="210" t="s">
        <v>146</v>
      </c>
      <c r="H37" s="210"/>
      <c r="I37" s="210"/>
      <c r="R37" s="494" t="s">
        <v>37</v>
      </c>
      <c r="S37" s="542"/>
      <c r="T37" s="53">
        <f>Q23</f>
        <v>0</v>
      </c>
    </row>
    <row r="38" spans="2:22" ht="13.5" customHeight="1" thickBot="1">
      <c r="B38" s="4" t="s">
        <v>44</v>
      </c>
      <c r="C38" s="361" t="s">
        <v>72</v>
      </c>
      <c r="D38" s="47" t="s">
        <v>70</v>
      </c>
      <c r="E38" s="47" t="s">
        <v>238</v>
      </c>
      <c r="F38" s="246" t="s">
        <v>189</v>
      </c>
      <c r="G38" s="210" t="s">
        <v>174</v>
      </c>
      <c r="H38" s="210"/>
      <c r="I38" s="210"/>
      <c r="R38" s="468" t="s">
        <v>38</v>
      </c>
      <c r="S38" s="544"/>
      <c r="T38" s="54">
        <f>Q28</f>
        <v>0</v>
      </c>
    </row>
    <row r="39" spans="2:22" ht="18.75" customHeight="1">
      <c r="B39" s="2" t="str">
        <f>IF(F39&lt;&gt;0,MAX(B$38:B38)+1,"")</f>
        <v/>
      </c>
      <c r="C39" s="365"/>
      <c r="D39" s="212"/>
      <c r="E39" s="212"/>
      <c r="F39" s="370"/>
      <c r="G39" s="210" t="s">
        <v>147</v>
      </c>
      <c r="H39" s="210"/>
      <c r="I39" s="210"/>
      <c r="Q39" s="50" t="str">
        <f>Q25</f>
        <v>（B)の最高</v>
      </c>
      <c r="R39" s="51">
        <f>R25</f>
        <v>50000</v>
      </c>
      <c r="S39" s="50" t="str">
        <f>Q33</f>
        <v>（C)の最高</v>
      </c>
      <c r="T39" s="52">
        <f>R33</f>
        <v>15000</v>
      </c>
      <c r="U39" s="19"/>
    </row>
    <row r="40" spans="2:22" ht="18.75" customHeight="1">
      <c r="B40" s="2" t="str">
        <f>IF(F40&lt;&gt;0,MAX(B$38:B39)+1,"")</f>
        <v/>
      </c>
      <c r="C40" s="365"/>
      <c r="D40" s="212"/>
      <c r="E40" s="212"/>
      <c r="F40" s="370"/>
      <c r="G40" s="210" t="s">
        <v>168</v>
      </c>
      <c r="H40" s="210"/>
      <c r="I40" s="210"/>
      <c r="P40" s="7" t="s">
        <v>31</v>
      </c>
      <c r="Q40" s="27">
        <f>R23</f>
        <v>0</v>
      </c>
      <c r="R40" s="2" t="s">
        <v>39</v>
      </c>
      <c r="S40" s="4" t="s">
        <v>40</v>
      </c>
      <c r="T40" s="208">
        <f>R28</f>
        <v>0</v>
      </c>
      <c r="U40" s="19"/>
      <c r="V40" s="19"/>
    </row>
    <row r="41" spans="2:22" ht="18.75" customHeight="1" thickBot="1">
      <c r="B41" s="2" t="str">
        <f>IF(F41&lt;&gt;0,MAX(B$38:B40)+1,"")</f>
        <v/>
      </c>
      <c r="C41" s="365"/>
      <c r="D41" s="212"/>
      <c r="E41" s="212"/>
      <c r="F41" s="370"/>
      <c r="G41" s="210" t="s">
        <v>157</v>
      </c>
      <c r="H41" s="210"/>
      <c r="I41" s="210"/>
      <c r="P41" s="543" t="s">
        <v>43</v>
      </c>
      <c r="Q41" s="543"/>
      <c r="R41" s="543"/>
      <c r="S41" s="543"/>
      <c r="T41" s="543"/>
      <c r="U41" s="19"/>
      <c r="V41" s="19"/>
    </row>
    <row r="42" spans="2:22" ht="18.75" customHeight="1" thickBot="1">
      <c r="B42" s="2" t="str">
        <f>IF(F42&lt;&gt;0,MAX(B$38:B41)+1,"")</f>
        <v/>
      </c>
      <c r="C42" s="365"/>
      <c r="D42" s="212"/>
      <c r="E42" s="212"/>
      <c r="F42" s="370"/>
      <c r="G42" s="210" t="s">
        <v>148</v>
      </c>
      <c r="H42" s="210"/>
      <c r="I42" s="210"/>
      <c r="S42" s="7" t="s">
        <v>41</v>
      </c>
      <c r="T42" s="35">
        <f>MIN(R23+R28,U30)</f>
        <v>0</v>
      </c>
      <c r="U42" s="27"/>
      <c r="V42" s="27"/>
    </row>
    <row r="43" spans="2:22" ht="18.75" customHeight="1">
      <c r="B43" s="2" t="str">
        <f>IF(F43&lt;&gt;0,MAX(B$38:B42)+1,"")</f>
        <v/>
      </c>
      <c r="C43" s="365"/>
      <c r="D43" s="212"/>
      <c r="E43" s="212"/>
      <c r="F43" s="370"/>
      <c r="G43" s="210" t="s">
        <v>163</v>
      </c>
      <c r="H43" s="210"/>
      <c r="I43" s="210"/>
      <c r="J43" s="57"/>
      <c r="N43" s="2"/>
      <c r="U43" s="19"/>
      <c r="V43" s="19"/>
    </row>
    <row r="44" spans="2:22" ht="18.75" customHeight="1" thickBot="1">
      <c r="B44" s="2" t="str">
        <f>IF(F44&lt;&gt;0,MAX(B$38:B43)+1,"")</f>
        <v/>
      </c>
      <c r="C44" s="365"/>
      <c r="D44" s="212"/>
      <c r="E44" s="212"/>
      <c r="F44" s="370"/>
      <c r="G44" s="210" t="s">
        <v>149</v>
      </c>
      <c r="H44" s="210"/>
      <c r="I44" s="210"/>
      <c r="J44" s="57"/>
      <c r="N44" s="2"/>
      <c r="Q44" s="218" t="s">
        <v>276</v>
      </c>
    </row>
    <row r="45" spans="2:22" ht="18.75" customHeight="1" thickBot="1">
      <c r="B45" s="2" t="str">
        <f>IF(F45&lt;&gt;0,MAX(B$38:B44)+1,"")</f>
        <v/>
      </c>
      <c r="C45" s="365"/>
      <c r="D45" s="212"/>
      <c r="E45" s="212"/>
      <c r="F45" s="370"/>
      <c r="G45" s="210"/>
      <c r="H45" s="210"/>
      <c r="I45" s="210"/>
      <c r="J45" s="57"/>
      <c r="N45" s="2"/>
      <c r="P45" s="57"/>
      <c r="S45" s="7" t="s">
        <v>45</v>
      </c>
      <c r="T45" s="35">
        <f>SUM(F39:F48)</f>
        <v>0</v>
      </c>
    </row>
    <row r="46" spans="2:22" ht="18.75" customHeight="1">
      <c r="B46" s="2" t="str">
        <f>IF(F46&lt;&gt;0,MAX(B$38:B45)+1,"")</f>
        <v/>
      </c>
      <c r="C46" s="365"/>
      <c r="D46" s="212"/>
      <c r="E46" s="212"/>
      <c r="F46" s="370"/>
      <c r="G46" s="210"/>
      <c r="H46" s="210"/>
      <c r="I46" s="210"/>
      <c r="N46" s="2"/>
    </row>
    <row r="47" spans="2:22" ht="18.75" customHeight="1">
      <c r="B47" s="2" t="str">
        <f>IF(F47&lt;&gt;0,MAX(B$38:B46)+1,"")</f>
        <v/>
      </c>
      <c r="C47" s="365"/>
      <c r="D47" s="212"/>
      <c r="E47" s="212"/>
      <c r="F47" s="370"/>
      <c r="G47" s="210"/>
      <c r="H47" s="210"/>
      <c r="I47" s="210"/>
      <c r="N47" s="2"/>
    </row>
    <row r="48" spans="2:22" ht="18" customHeight="1" thickBot="1">
      <c r="B48" s="2" t="str">
        <f>IF(F48&lt;&gt;0,MAX(B$38:B47)+1,"")</f>
        <v/>
      </c>
      <c r="C48" s="367"/>
      <c r="D48" s="368"/>
      <c r="E48" s="368"/>
      <c r="F48" s="371"/>
      <c r="G48" s="210"/>
      <c r="H48" s="210"/>
      <c r="I48" s="210"/>
      <c r="N48" s="2"/>
    </row>
    <row r="49" spans="2:14" ht="18.75" hidden="1" customHeight="1">
      <c r="B49" s="2">
        <f>MAX(B$38:B48)+1</f>
        <v>1</v>
      </c>
      <c r="C49" s="358"/>
      <c r="D49" s="358"/>
      <c r="E49" s="358"/>
      <c r="F49" s="386"/>
      <c r="G49" s="440"/>
      <c r="H49" s="210"/>
      <c r="I49" s="210"/>
      <c r="N49" s="2"/>
    </row>
    <row r="50" spans="2:14" ht="18.75" customHeight="1">
      <c r="G50" s="210"/>
      <c r="H50" s="210"/>
      <c r="I50" s="210"/>
      <c r="N50" s="2"/>
    </row>
    <row r="51" spans="2:14" ht="18.75" customHeight="1"/>
    <row r="52" spans="2:14" ht="20.25" customHeight="1"/>
    <row r="53" spans="2:14" ht="20.25" customHeight="1"/>
    <row r="54" spans="2:14" ht="20.25" customHeight="1"/>
    <row r="55" spans="2:14" ht="12" customHeight="1"/>
    <row r="56" spans="2:14" ht="13.5" customHeight="1"/>
    <row r="57" spans="2:14" ht="13.5" customHeight="1"/>
    <row r="58" spans="2:14" ht="13.5" customHeight="1"/>
    <row r="59" spans="2:14" ht="13.5" customHeight="1"/>
  </sheetData>
  <sheetProtection sheet="1" objects="1" scenarios="1"/>
  <mergeCells count="9">
    <mergeCell ref="C9:K9"/>
    <mergeCell ref="R37:S37"/>
    <mergeCell ref="P41:T41"/>
    <mergeCell ref="R38:S38"/>
    <mergeCell ref="C14:E14"/>
    <mergeCell ref="C17:E17"/>
    <mergeCell ref="C15:E15"/>
    <mergeCell ref="C16:E16"/>
    <mergeCell ref="C13:E13"/>
  </mergeCells>
  <phoneticPr fontId="2"/>
  <conditionalFormatting sqref="C24:J33 C39:F48">
    <cfRule type="expression" dxfId="1" priority="3">
      <formula>ISODD(ROW())</formula>
    </cfRule>
    <cfRule type="expression" dxfId="0" priority="4">
      <formula>ISEVEN(ROW())</formula>
    </cfRule>
  </conditionalFormatting>
  <dataValidations count="6">
    <dataValidation type="list" allowBlank="1" showInputMessage="1" showErrorMessage="1" sqref="I2 I24:I33" xr:uid="{00000000-0002-0000-0500-000000000000}">
      <formula1>$S$31:$U$31</formula1>
    </dataValidation>
    <dataValidation imeMode="hiragana" allowBlank="1" showInputMessage="1" showErrorMessage="1" sqref="C24:E33 C39:F48" xr:uid="{00000000-0002-0000-0500-000001000000}"/>
    <dataValidation imeMode="off" allowBlank="1" showInputMessage="1" showErrorMessage="1" sqref="F14:F17 J24:J33 F39:F48" xr:uid="{00000000-0002-0000-0500-000002000000}"/>
    <dataValidation type="list" imeMode="hiragana" allowBlank="1" showInputMessage="1" sqref="G24:G33" xr:uid="{0C902483-78E0-4FD8-93B0-D110CD3AD165}">
      <formula1>$U$22:$U$27</formula1>
    </dataValidation>
    <dataValidation type="list" imeMode="hiragana" allowBlank="1" showInputMessage="1" showErrorMessage="1" sqref="H24:H33" xr:uid="{A1CB9C2E-41BF-4284-AEE7-2431DF78CF16}">
      <formula1>$V$22:$V$27</formula1>
    </dataValidation>
    <dataValidation type="list" imeMode="hiragana" allowBlank="1" showInputMessage="1" sqref="F24:F33" xr:uid="{87E9E2E1-166F-4FBC-9838-F4A3F95C8142}">
      <formula1>$T$22:$T$27</formula1>
    </dataValidation>
  </dataValidations>
  <pageMargins left="0.7" right="0.32" top="0.35" bottom="0.3" header="0.3" footer="0.3"/>
  <pageSetup paperSize="9" scale="82"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Z101"/>
  <sheetViews>
    <sheetView showGridLines="0" zoomScale="110" zoomScaleNormal="110" workbookViewId="0">
      <selection activeCell="CH22" sqref="CH22:CK23"/>
    </sheetView>
  </sheetViews>
  <sheetFormatPr defaultRowHeight="13.5"/>
  <cols>
    <col min="2" max="2" width="5.75" customWidth="1"/>
    <col min="3" max="3" width="6.75" customWidth="1"/>
    <col min="4" max="4" width="2" customWidth="1"/>
    <col min="5" max="5" width="2.625" customWidth="1"/>
    <col min="6" max="52" width="3" customWidth="1"/>
    <col min="53" max="53" width="3.75" customWidth="1"/>
    <col min="54" max="54" width="2" customWidth="1"/>
    <col min="55" max="55" width="2.875" customWidth="1"/>
    <col min="56" max="56" width="25.875" customWidth="1"/>
    <col min="57" max="57" width="9.875" customWidth="1"/>
    <col min="60" max="60" width="5.5" customWidth="1"/>
    <col min="61" max="61" width="2" customWidth="1"/>
    <col min="62" max="62" width="2.375" customWidth="1"/>
    <col min="63" max="66" width="2.5" customWidth="1"/>
    <col min="67" max="67" width="2.75" customWidth="1"/>
    <col min="68" max="68" width="2.625" customWidth="1"/>
    <col min="69" max="69" width="1.875" customWidth="1"/>
    <col min="70" max="71" width="2.25" customWidth="1"/>
    <col min="72" max="74" width="2.5" customWidth="1"/>
    <col min="75" max="75" width="3.25" customWidth="1"/>
    <col min="76" max="78" width="3.5" customWidth="1"/>
    <col min="79" max="79" width="4.125" customWidth="1"/>
    <col min="80" max="81" width="2.25" hidden="1" customWidth="1"/>
    <col min="82" max="82" width="2.25" customWidth="1"/>
    <col min="83" max="83" width="1.875" customWidth="1"/>
    <col min="84" max="85" width="2.125" customWidth="1"/>
    <col min="86" max="86" width="2.75" customWidth="1"/>
    <col min="87" max="87" width="2.125" customWidth="1"/>
    <col min="88" max="88" width="1.25" customWidth="1"/>
    <col min="89" max="89" width="3.125" customWidth="1"/>
    <col min="90" max="90" width="2.125" customWidth="1"/>
    <col min="91" max="91" width="3.75" customWidth="1"/>
    <col min="92" max="92" width="3.375" customWidth="1"/>
    <col min="93" max="94" width="2.625" customWidth="1"/>
    <col min="95" max="97" width="3" customWidth="1"/>
    <col min="98" max="98" width="2" customWidth="1"/>
    <col min="99" max="99" width="6.875" customWidth="1"/>
    <col min="100" max="100" width="1.875" customWidth="1"/>
    <col min="101" max="102" width="5.25" customWidth="1"/>
    <col min="103" max="103" width="1.75" customWidth="1"/>
    <col min="104" max="106" width="1.625" customWidth="1"/>
    <col min="107" max="109" width="1.75" customWidth="1"/>
    <col min="110" max="114" width="1.5" customWidth="1"/>
    <col min="115" max="115" width="1.625" customWidth="1"/>
    <col min="116" max="116" width="1.75" customWidth="1"/>
    <col min="117" max="117" width="2.5" customWidth="1"/>
    <col min="118" max="118" width="2.75" customWidth="1"/>
    <col min="119" max="122" width="1.25" customWidth="1"/>
    <col min="123" max="124" width="1.625" customWidth="1"/>
    <col min="125" max="127" width="1.875" customWidth="1"/>
    <col min="128" max="129" width="1.625" customWidth="1"/>
    <col min="130" max="131" width="1.75" customWidth="1"/>
    <col min="132" max="132" width="2.25" customWidth="1"/>
    <col min="133" max="133" width="1.25" customWidth="1"/>
    <col min="134" max="136" width="1.75" customWidth="1"/>
    <col min="137" max="137" width="3" customWidth="1"/>
    <col min="138" max="138" width="5" customWidth="1"/>
    <col min="139" max="140" width="3.125" customWidth="1"/>
    <col min="141" max="141" width="5" customWidth="1"/>
    <col min="142" max="142" width="8.625" customWidth="1"/>
    <col min="143" max="152" width="3.125" customWidth="1"/>
    <col min="153" max="158" width="3" customWidth="1"/>
    <col min="159" max="196" width="3.125" customWidth="1"/>
  </cols>
  <sheetData>
    <row r="1" spans="1:182" ht="25.5" customHeight="1">
      <c r="A1" s="555" t="s">
        <v>171</v>
      </c>
      <c r="B1" s="555"/>
      <c r="C1" s="555"/>
      <c r="D1" s="226"/>
      <c r="E1" s="109"/>
      <c r="BC1" s="109"/>
      <c r="BH1" s="25"/>
      <c r="BI1" s="25"/>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3"/>
      <c r="CI1" s="563"/>
      <c r="CJ1" s="563"/>
      <c r="CK1" s="563"/>
      <c r="CL1" s="563"/>
      <c r="CM1" s="55"/>
      <c r="CN1" s="55"/>
      <c r="CO1" s="55"/>
      <c r="CP1" s="55"/>
      <c r="CZ1" s="596"/>
      <c r="DA1" s="596"/>
      <c r="DB1" s="596"/>
      <c r="DC1" s="596"/>
      <c r="DD1" s="596"/>
      <c r="DE1" s="596"/>
      <c r="DF1" s="597"/>
      <c r="DG1" s="597"/>
      <c r="DH1" s="597"/>
      <c r="DI1" s="597"/>
      <c r="DJ1" s="597"/>
      <c r="DK1" s="593"/>
      <c r="DL1" s="593"/>
      <c r="DM1" s="593"/>
      <c r="DN1" s="593"/>
      <c r="DO1" s="593"/>
      <c r="DP1" s="593"/>
      <c r="DQ1" s="593"/>
      <c r="DR1" s="593"/>
      <c r="DS1" s="593"/>
      <c r="DT1" s="593"/>
      <c r="DU1" s="599"/>
      <c r="DV1" s="599"/>
      <c r="DW1" s="599"/>
      <c r="DX1" s="598"/>
      <c r="DY1" s="598"/>
      <c r="DZ1" s="598"/>
      <c r="EA1" s="598"/>
      <c r="EB1" s="598"/>
      <c r="EC1" s="598"/>
      <c r="ED1" s="593"/>
      <c r="EE1" s="593"/>
      <c r="EF1" s="593"/>
      <c r="EG1" s="99"/>
      <c r="EH1" s="99"/>
      <c r="EM1" s="30"/>
      <c r="EV1" s="64"/>
      <c r="EW1" s="213">
        <v>1</v>
      </c>
      <c r="EX1" s="214">
        <v>2</v>
      </c>
      <c r="EY1" s="213">
        <v>3</v>
      </c>
      <c r="EZ1" s="214">
        <v>4</v>
      </c>
      <c r="FA1" s="213">
        <v>5</v>
      </c>
      <c r="FB1" s="214">
        <v>6</v>
      </c>
      <c r="FC1" s="213">
        <v>7</v>
      </c>
      <c r="FD1" s="214">
        <v>8</v>
      </c>
      <c r="FE1" s="213">
        <v>9</v>
      </c>
      <c r="FF1" s="214">
        <v>10</v>
      </c>
      <c r="FG1" s="213">
        <v>11</v>
      </c>
      <c r="FH1" s="214">
        <v>12</v>
      </c>
      <c r="FI1" s="213">
        <v>13</v>
      </c>
    </row>
    <row r="2" spans="1:182" ht="12.75" customHeight="1">
      <c r="A2" s="556"/>
      <c r="B2" s="556"/>
      <c r="C2" s="556"/>
      <c r="D2" s="226"/>
      <c r="E2" s="109"/>
      <c r="BC2" s="109"/>
      <c r="BD2" s="49"/>
      <c r="BE2" s="49"/>
      <c r="BH2" s="21"/>
      <c r="BI2" s="21"/>
      <c r="BJ2" s="564"/>
      <c r="BK2" s="564"/>
      <c r="BL2" s="564"/>
      <c r="BM2" s="564"/>
      <c r="BN2" s="564"/>
      <c r="BO2" s="564"/>
      <c r="BP2" s="564"/>
      <c r="BQ2" s="564"/>
      <c r="BR2" s="562"/>
      <c r="BS2" s="562"/>
      <c r="BT2" s="562"/>
      <c r="BU2" s="562"/>
      <c r="BV2" s="562"/>
      <c r="BW2" s="562"/>
      <c r="BX2" s="562"/>
      <c r="BY2" s="562"/>
      <c r="BZ2" s="562"/>
      <c r="CA2" s="562"/>
      <c r="CB2" s="562"/>
      <c r="CC2" s="562"/>
      <c r="CD2" s="564"/>
      <c r="CE2" s="564"/>
      <c r="CF2" s="562"/>
      <c r="CG2" s="562"/>
      <c r="CH2" s="562"/>
      <c r="CI2" s="562"/>
      <c r="CJ2" s="562"/>
      <c r="CK2" s="562"/>
      <c r="CL2" s="562"/>
      <c r="CM2" s="55"/>
      <c r="CN2" s="55"/>
      <c r="CO2" s="55"/>
      <c r="CP2" s="55"/>
      <c r="CW2" s="2"/>
      <c r="CX2" s="2"/>
      <c r="CZ2" s="594"/>
      <c r="DA2" s="594"/>
      <c r="DB2" s="594"/>
      <c r="DC2" s="594"/>
      <c r="DD2" s="594"/>
      <c r="DE2" s="594"/>
      <c r="DF2" s="594"/>
      <c r="DG2" s="594"/>
      <c r="DH2" s="594"/>
      <c r="DI2" s="594"/>
      <c r="DJ2" s="594"/>
      <c r="DK2" s="594"/>
      <c r="DL2" s="594"/>
      <c r="DM2" s="594"/>
      <c r="DN2" s="594"/>
      <c r="DO2" s="594"/>
      <c r="DP2" s="594"/>
      <c r="DQ2" s="594"/>
      <c r="DR2" s="594"/>
      <c r="DS2" s="594"/>
      <c r="DT2" s="594"/>
      <c r="DU2" s="594"/>
      <c r="DV2" s="594"/>
      <c r="DW2" s="594"/>
      <c r="DX2" s="612"/>
      <c r="DY2" s="612"/>
      <c r="DZ2" s="612"/>
      <c r="EA2" s="612"/>
      <c r="EB2" s="612"/>
      <c r="EC2" s="612"/>
      <c r="ED2" s="594"/>
      <c r="EE2" s="594"/>
      <c r="EF2" s="594"/>
      <c r="EG2" s="100"/>
      <c r="EH2" s="100"/>
      <c r="EQ2" s="195"/>
      <c r="ER2" s="195"/>
      <c r="ES2" s="195"/>
      <c r="ET2" s="195"/>
      <c r="EU2" s="195"/>
      <c r="EV2" s="195"/>
      <c r="EW2" s="608" t="str">
        <f>"　"&amp;TEXT(設定!H1,"＃")</f>
        <v>　</v>
      </c>
      <c r="EX2" s="608"/>
      <c r="EY2" s="608"/>
      <c r="EZ2" s="608"/>
      <c r="FA2" s="608"/>
      <c r="FB2" s="608"/>
      <c r="FC2" s="608"/>
      <c r="FD2" s="608"/>
      <c r="FE2" s="608"/>
      <c r="FF2" s="608"/>
      <c r="FG2" s="608"/>
      <c r="FH2" s="608"/>
      <c r="FI2" s="608"/>
      <c r="FJ2" s="195"/>
      <c r="FN2" s="611">
        <f>'①入力（生命保険）'!P2</f>
        <v>0</v>
      </c>
      <c r="FO2" s="611"/>
      <c r="FP2" s="611"/>
      <c r="FQ2" s="611"/>
      <c r="FR2" s="611"/>
      <c r="FS2" s="611"/>
      <c r="FT2" s="611"/>
      <c r="FU2" s="611"/>
      <c r="FV2" s="611"/>
      <c r="FW2" s="611"/>
      <c r="FX2" s="611"/>
      <c r="FY2" s="611"/>
    </row>
    <row r="3" spans="1:182" ht="12.75" customHeight="1">
      <c r="A3" s="556"/>
      <c r="B3" s="556"/>
      <c r="C3" s="556"/>
      <c r="E3" s="109"/>
      <c r="BC3" s="109"/>
      <c r="BH3" s="2"/>
      <c r="BI3" s="2"/>
      <c r="BJ3" s="2"/>
      <c r="BK3" s="2"/>
      <c r="BL3" s="2"/>
      <c r="BM3" s="565"/>
      <c r="BN3" s="565"/>
      <c r="BO3" s="565"/>
      <c r="BP3" s="2"/>
      <c r="BQ3" s="2"/>
      <c r="BR3" s="2"/>
      <c r="BS3" s="2"/>
      <c r="BT3" s="2"/>
      <c r="BU3" s="2"/>
      <c r="BV3" s="2"/>
      <c r="BW3" s="2"/>
      <c r="BX3" s="2"/>
      <c r="BY3" s="2"/>
      <c r="BZ3" s="2"/>
      <c r="CA3" s="2"/>
      <c r="CB3" s="2"/>
      <c r="CC3" s="2"/>
      <c r="CD3" s="2"/>
      <c r="CE3" s="2"/>
      <c r="CF3" s="2"/>
      <c r="CG3" s="2"/>
      <c r="CH3" s="2"/>
      <c r="CI3" s="2"/>
      <c r="CJ3" s="2"/>
      <c r="CK3" s="2"/>
      <c r="CL3" s="2"/>
      <c r="CM3" s="2"/>
      <c r="CW3" s="2"/>
      <c r="CX3" s="2"/>
      <c r="CZ3" s="227"/>
      <c r="DA3" s="227"/>
      <c r="DB3" s="227"/>
      <c r="DD3" s="7"/>
      <c r="DF3" s="565"/>
      <c r="DG3" s="565"/>
      <c r="DH3" s="565"/>
      <c r="DM3" s="227"/>
      <c r="DN3" s="227"/>
      <c r="DO3" s="227"/>
      <c r="DP3" s="227"/>
      <c r="DQ3" s="227"/>
      <c r="DR3" s="227"/>
      <c r="DS3" s="227"/>
      <c r="DT3" s="227"/>
      <c r="DU3" s="228"/>
      <c r="DV3" s="228"/>
      <c r="DW3" s="228"/>
      <c r="DX3" s="98"/>
      <c r="DY3" s="98"/>
      <c r="DZ3" s="98"/>
      <c r="EA3" s="98"/>
      <c r="EB3" s="98"/>
      <c r="EC3" s="37"/>
      <c r="ED3" s="58"/>
      <c r="EE3" s="58"/>
      <c r="EF3" s="58"/>
      <c r="EQ3" s="196"/>
      <c r="ER3" s="196"/>
      <c r="ES3" s="197"/>
      <c r="ET3" s="195"/>
      <c r="EU3" s="195"/>
      <c r="EV3" s="195"/>
      <c r="EW3" s="608"/>
      <c r="EX3" s="608"/>
      <c r="EY3" s="608"/>
      <c r="EZ3" s="608"/>
      <c r="FA3" s="608"/>
      <c r="FB3" s="608"/>
      <c r="FC3" s="608"/>
      <c r="FD3" s="608"/>
      <c r="FE3" s="608"/>
      <c r="FF3" s="608"/>
      <c r="FG3" s="608"/>
      <c r="FH3" s="608"/>
      <c r="FI3" s="608"/>
      <c r="FJ3" s="195"/>
      <c r="FN3" s="607">
        <f>'①入力（生命保険）'!N2</f>
        <v>0</v>
      </c>
      <c r="FO3" s="607"/>
      <c r="FP3" s="607"/>
      <c r="FQ3" s="607"/>
      <c r="FR3" s="607"/>
      <c r="FS3" s="607"/>
      <c r="FT3" s="607"/>
      <c r="FU3" s="607"/>
      <c r="FV3" s="607"/>
      <c r="FW3" s="607"/>
      <c r="FX3" s="607"/>
      <c r="FY3" s="607"/>
    </row>
    <row r="4" spans="1:182" ht="12.75" customHeight="1">
      <c r="B4" s="233">
        <v>1</v>
      </c>
      <c r="C4" s="221" t="str">
        <f>IF(B4=A16,"","枚目")</f>
        <v>枚目</v>
      </c>
      <c r="E4" s="109"/>
      <c r="BC4" s="109"/>
      <c r="BF4" s="14">
        <f>A7</f>
        <v>0</v>
      </c>
      <c r="BG4" s="43"/>
      <c r="CF4" s="562"/>
      <c r="CG4" s="562"/>
      <c r="CH4" s="562"/>
      <c r="CI4" s="562"/>
      <c r="CJ4" s="562"/>
      <c r="CK4" s="30"/>
      <c r="CW4" s="2"/>
      <c r="EQ4" s="196"/>
      <c r="ER4" s="196"/>
      <c r="ES4" s="197"/>
      <c r="ET4" s="195"/>
      <c r="EU4" s="195"/>
      <c r="EV4" s="195"/>
      <c r="EW4" s="613" t="str">
        <f>IF($FT$11*1=0,"",MID($FT11,EW1,1))</f>
        <v/>
      </c>
      <c r="EX4" s="613" t="str">
        <f t="shared" ref="EX4:FI4" si="0">IF($FT$11*1=0,"",MID($FT11,EX1,1))</f>
        <v/>
      </c>
      <c r="EY4" s="613" t="str">
        <f t="shared" si="0"/>
        <v/>
      </c>
      <c r="EZ4" s="613" t="str">
        <f t="shared" si="0"/>
        <v/>
      </c>
      <c r="FA4" s="613" t="str">
        <f t="shared" si="0"/>
        <v/>
      </c>
      <c r="FB4" s="613" t="str">
        <f t="shared" si="0"/>
        <v/>
      </c>
      <c r="FC4" s="613" t="str">
        <f t="shared" si="0"/>
        <v/>
      </c>
      <c r="FD4" s="613" t="str">
        <f t="shared" si="0"/>
        <v/>
      </c>
      <c r="FE4" s="613" t="str">
        <f t="shared" si="0"/>
        <v/>
      </c>
      <c r="FF4" s="613" t="str">
        <f t="shared" si="0"/>
        <v/>
      </c>
      <c r="FG4" s="613" t="str">
        <f t="shared" si="0"/>
        <v/>
      </c>
      <c r="FH4" s="613" t="str">
        <f t="shared" si="0"/>
        <v/>
      </c>
      <c r="FI4" s="613" t="str">
        <f t="shared" si="0"/>
        <v/>
      </c>
      <c r="FJ4" s="195"/>
      <c r="FM4" s="385"/>
      <c r="FN4" s="607"/>
      <c r="FO4" s="607"/>
      <c r="FP4" s="607"/>
      <c r="FQ4" s="607"/>
      <c r="FR4" s="607"/>
      <c r="FS4" s="607"/>
      <c r="FT4" s="607"/>
      <c r="FU4" s="607"/>
      <c r="FV4" s="607"/>
      <c r="FW4" s="607"/>
      <c r="FX4" s="607"/>
      <c r="FY4" s="607"/>
    </row>
    <row r="5" spans="1:182" ht="12.75" customHeight="1">
      <c r="A5" s="582" t="s">
        <v>169</v>
      </c>
      <c r="B5" s="583"/>
      <c r="C5" s="584"/>
      <c r="E5" s="109"/>
      <c r="BC5" s="109"/>
      <c r="BF5" s="20">
        <f ca="1">IF(B4=A16,OFFSET(A16,-1,0)+100,B4)</f>
        <v>1</v>
      </c>
      <c r="BG5" s="45" t="str">
        <f>C4</f>
        <v>枚目</v>
      </c>
      <c r="CF5" s="562"/>
      <c r="CG5" s="562"/>
      <c r="CH5" s="562"/>
      <c r="CI5" s="562"/>
      <c r="CJ5" s="562"/>
      <c r="CK5" s="217"/>
      <c r="CM5" s="14" t="s">
        <v>130</v>
      </c>
      <c r="CN5" s="42"/>
      <c r="CO5" s="42"/>
      <c r="CP5" s="42"/>
      <c r="CQ5" s="43"/>
      <c r="EQ5" s="614">
        <f>設定!H4</f>
        <v>0</v>
      </c>
      <c r="ER5" s="614"/>
      <c r="ES5" s="614"/>
      <c r="ET5" s="195"/>
      <c r="EU5" s="195"/>
      <c r="EV5" s="195"/>
      <c r="EW5" s="613"/>
      <c r="EX5" s="613"/>
      <c r="EY5" s="613"/>
      <c r="EZ5" s="613"/>
      <c r="FA5" s="613"/>
      <c r="FB5" s="613"/>
      <c r="FC5" s="613"/>
      <c r="FD5" s="613"/>
      <c r="FE5" s="613"/>
      <c r="FF5" s="613"/>
      <c r="FG5" s="613"/>
      <c r="FH5" s="613"/>
      <c r="FI5" s="613"/>
      <c r="FJ5" s="195"/>
      <c r="FN5" s="615">
        <f>'①入力（生命保険）'!R2</f>
        <v>0</v>
      </c>
      <c r="FO5" s="615"/>
      <c r="FP5" s="615"/>
      <c r="FQ5" s="615"/>
      <c r="FR5" s="615"/>
      <c r="FS5" s="615"/>
      <c r="FT5" s="615"/>
      <c r="FU5" s="615"/>
      <c r="FV5" s="615"/>
      <c r="FW5" s="615"/>
      <c r="FX5" s="615"/>
      <c r="FY5" s="615"/>
      <c r="FZ5" s="385"/>
    </row>
    <row r="6" spans="1:182" ht="12.75" customHeight="1">
      <c r="A6" s="585"/>
      <c r="B6" s="586"/>
      <c r="C6" s="587"/>
      <c r="D6" s="103"/>
      <c r="E6" s="139"/>
      <c r="BC6" s="109"/>
      <c r="CF6" s="562"/>
      <c r="CG6" s="562"/>
      <c r="CH6" s="562"/>
      <c r="CI6" s="562"/>
      <c r="CJ6" s="562"/>
      <c r="CK6" s="217"/>
      <c r="CM6" s="462" t="str">
        <f>設定!I33</f>
        <v>印字する</v>
      </c>
      <c r="CN6" s="463"/>
      <c r="CO6" s="44"/>
      <c r="CP6" s="44"/>
      <c r="CQ6" s="45"/>
      <c r="CW6" s="34" t="s">
        <v>77</v>
      </c>
      <c r="EQ6" s="614"/>
      <c r="ER6" s="614"/>
      <c r="ES6" s="614"/>
      <c r="ET6" s="195"/>
      <c r="EU6" s="195"/>
      <c r="EV6" s="195"/>
      <c r="EW6" s="608" t="str">
        <f>"　"&amp;TEXT(設定!H3,"＃")</f>
        <v>　</v>
      </c>
      <c r="EX6" s="608"/>
      <c r="EY6" s="608"/>
      <c r="EZ6" s="608"/>
      <c r="FA6" s="608"/>
      <c r="FB6" s="608"/>
      <c r="FC6" s="608"/>
      <c r="FD6" s="608"/>
      <c r="FE6" s="608"/>
      <c r="FF6" s="608"/>
      <c r="FG6" s="608"/>
      <c r="FH6" s="608"/>
      <c r="FI6" s="608"/>
      <c r="FJ6" s="195"/>
      <c r="FM6" s="385"/>
      <c r="FN6" s="615"/>
      <c r="FO6" s="615"/>
      <c r="FP6" s="615"/>
      <c r="FQ6" s="615"/>
      <c r="FR6" s="615"/>
      <c r="FS6" s="615"/>
      <c r="FT6" s="615"/>
      <c r="FU6" s="615"/>
      <c r="FV6" s="615"/>
      <c r="FW6" s="615"/>
      <c r="FX6" s="615"/>
      <c r="FY6" s="615"/>
      <c r="FZ6" s="385"/>
    </row>
    <row r="7" spans="1:182" ht="12.75" customHeight="1">
      <c r="A7" s="585"/>
      <c r="B7" s="586"/>
      <c r="C7" s="587"/>
      <c r="D7" s="103"/>
      <c r="E7" s="139"/>
      <c r="BC7" s="109"/>
      <c r="CM7" t="str">
        <f>設定!C34</f>
        <v>印字する</v>
      </c>
      <c r="CW7" s="23" t="s">
        <v>78</v>
      </c>
      <c r="EQ7" s="195"/>
      <c r="ER7" s="195"/>
      <c r="ES7" s="196"/>
      <c r="ET7" s="195"/>
      <c r="EU7" s="195"/>
      <c r="EV7" s="195"/>
      <c r="EW7" s="608"/>
      <c r="EX7" s="608"/>
      <c r="EY7" s="608"/>
      <c r="EZ7" s="608"/>
      <c r="FA7" s="608"/>
      <c r="FB7" s="608"/>
      <c r="FC7" s="608"/>
      <c r="FD7" s="608"/>
      <c r="FE7" s="608"/>
      <c r="FF7" s="608"/>
      <c r="FG7" s="608"/>
      <c r="FH7" s="608"/>
      <c r="FI7" s="608"/>
      <c r="FJ7" s="195"/>
      <c r="FL7" s="62"/>
      <c r="FM7" s="62"/>
      <c r="FN7" s="615"/>
      <c r="FO7" s="615"/>
      <c r="FP7" s="615"/>
      <c r="FQ7" s="615"/>
      <c r="FR7" s="615"/>
      <c r="FS7" s="615"/>
      <c r="FT7" s="615"/>
      <c r="FU7" s="615"/>
      <c r="FV7" s="615"/>
      <c r="FW7" s="615"/>
      <c r="FX7" s="615"/>
      <c r="FY7" s="615"/>
    </row>
    <row r="8" spans="1:182" ht="12.75" customHeight="1">
      <c r="A8" s="585"/>
      <c r="B8" s="586"/>
      <c r="C8" s="587"/>
      <c r="D8" s="25"/>
      <c r="E8" s="139"/>
      <c r="BC8" s="109"/>
      <c r="BJ8" s="62"/>
      <c r="BK8" s="62"/>
      <c r="BO8" t="s">
        <v>233</v>
      </c>
      <c r="BQ8" s="62"/>
      <c r="BR8" s="356" t="s">
        <v>211</v>
      </c>
      <c r="BS8" s="62"/>
      <c r="BT8" s="62"/>
      <c r="CM8" t="str">
        <f>設定!C35</f>
        <v>印字しない</v>
      </c>
      <c r="DF8" t="s">
        <v>233</v>
      </c>
      <c r="DK8" t="s">
        <v>211</v>
      </c>
      <c r="EQ8" s="195"/>
      <c r="ER8" s="195"/>
      <c r="ES8" s="195"/>
      <c r="ET8" s="195"/>
      <c r="EU8" s="195"/>
      <c r="EV8" s="195"/>
      <c r="EW8" s="195"/>
      <c r="EX8" s="195"/>
      <c r="EY8" s="195"/>
      <c r="EZ8" s="195"/>
      <c r="FA8" s="195"/>
      <c r="FB8" s="195"/>
      <c r="FC8" s="195"/>
      <c r="FD8" s="195"/>
      <c r="FE8" s="195"/>
      <c r="FF8" s="195"/>
      <c r="FG8" s="195"/>
      <c r="FH8" s="195"/>
      <c r="FI8" s="195"/>
      <c r="FJ8" s="195"/>
    </row>
    <row r="9" spans="1:182" ht="12.75" customHeight="1">
      <c r="A9" s="588"/>
      <c r="B9" s="589"/>
      <c r="C9" s="590"/>
      <c r="D9" s="25"/>
      <c r="E9" s="139"/>
      <c r="BC9" s="109"/>
      <c r="BJ9" s="56" t="s">
        <v>27</v>
      </c>
      <c r="BK9" s="59"/>
      <c r="BL9" s="38"/>
      <c r="BM9" s="112"/>
      <c r="BN9" s="112"/>
      <c r="BO9" s="567">
        <f>設定!D40</f>
        <v>9</v>
      </c>
      <c r="BP9" s="568"/>
      <c r="BQ9" s="569"/>
      <c r="BR9" s="568">
        <f>設定!D44</f>
        <v>5</v>
      </c>
      <c r="BS9" s="568"/>
      <c r="BT9" s="569"/>
      <c r="BY9" s="565"/>
      <c r="BZ9" s="565"/>
      <c r="CA9" s="565"/>
      <c r="CB9" s="565"/>
      <c r="CX9" s="15"/>
      <c r="CY9" s="15"/>
      <c r="CZ9" s="38"/>
      <c r="DA9" s="15"/>
      <c r="DB9" s="38"/>
      <c r="DC9" s="38"/>
      <c r="DD9" s="39"/>
      <c r="DE9" s="120" t="s">
        <v>27</v>
      </c>
      <c r="DF9" s="568">
        <f>BO9</f>
        <v>9</v>
      </c>
      <c r="DG9" s="568"/>
      <c r="DH9" s="568"/>
      <c r="DI9" s="568"/>
      <c r="DJ9" s="569"/>
      <c r="DK9" s="568">
        <f>BR9</f>
        <v>5</v>
      </c>
      <c r="DL9" s="568"/>
      <c r="DM9" s="568"/>
      <c r="DN9" s="568"/>
      <c r="DO9" s="569"/>
      <c r="EJ9" s="2"/>
      <c r="FF9" s="195"/>
      <c r="FG9" s="196"/>
      <c r="FH9" s="196"/>
      <c r="FI9" s="198" t="s">
        <v>95</v>
      </c>
      <c r="FJ9" s="199"/>
      <c r="FK9" s="199"/>
      <c r="FL9" s="199"/>
      <c r="FM9" s="199"/>
      <c r="FN9" s="199"/>
      <c r="FO9" s="199"/>
      <c r="FP9" s="200"/>
      <c r="FQ9" s="195"/>
      <c r="FR9" s="195"/>
      <c r="FS9" s="195"/>
      <c r="FT9" s="195"/>
      <c r="FU9" s="195"/>
      <c r="FV9" s="195"/>
      <c r="FW9" s="195"/>
      <c r="FX9" s="195"/>
      <c r="FY9" s="195"/>
    </row>
    <row r="10" spans="1:182" ht="11.25" customHeight="1">
      <c r="A10" s="222"/>
      <c r="B10" s="223"/>
      <c r="C10" s="224" t="s">
        <v>150</v>
      </c>
      <c r="D10" s="25"/>
      <c r="E10" s="139"/>
      <c r="BC10" s="109"/>
      <c r="BI10" s="209" t="s">
        <v>119</v>
      </c>
      <c r="BJ10" s="66">
        <f>'①入力（生命保険）'!R30</f>
        <v>8</v>
      </c>
      <c r="BK10" s="66"/>
      <c r="BL10" s="66"/>
      <c r="BM10" s="66"/>
      <c r="BN10" s="66"/>
      <c r="BO10" s="66">
        <f>'①入力（生命保険）'!S30</f>
        <v>9</v>
      </c>
      <c r="BP10" s="66"/>
      <c r="BQ10" s="66"/>
      <c r="BR10" s="210"/>
      <c r="BS10" s="210"/>
      <c r="BT10" s="66">
        <f>'①入力（生命保険）'!U30</f>
        <v>11</v>
      </c>
      <c r="BU10" s="66"/>
      <c r="BV10" s="66"/>
      <c r="BW10" s="66"/>
      <c r="BX10" s="66">
        <f>'①入力（生命保険）'!V30</f>
        <v>12</v>
      </c>
      <c r="BY10" s="66"/>
      <c r="BZ10" s="66"/>
      <c r="CA10" s="66"/>
      <c r="CB10" s="66">
        <f>'①入力（生命保険）'!W30</f>
        <v>13</v>
      </c>
      <c r="CC10" s="66"/>
      <c r="CD10" s="66">
        <f>'①入力（生命保険）'!X30</f>
        <v>14</v>
      </c>
      <c r="CE10" s="66"/>
      <c r="CG10" s="66"/>
      <c r="CH10" s="66"/>
      <c r="CI10" s="253">
        <f>'①入力（生命保険）'!Y30</f>
        <v>15</v>
      </c>
      <c r="CJ10" s="66"/>
      <c r="CK10" s="66">
        <f>'①入力（生命保険）'!AI30</f>
        <v>25</v>
      </c>
      <c r="CL10" s="66"/>
      <c r="CN10" s="66"/>
      <c r="CO10" s="253"/>
      <c r="CP10" s="66"/>
      <c r="CQ10" s="66">
        <f>'①入力（生命保険）'!T30</f>
        <v>10</v>
      </c>
      <c r="CR10" s="211"/>
      <c r="CS10" s="211"/>
      <c r="CX10" s="33" t="s">
        <v>232</v>
      </c>
      <c r="CY10" s="25"/>
      <c r="FF10" s="195"/>
      <c r="FG10" s="195"/>
      <c r="FH10" s="195"/>
      <c r="FI10" s="201"/>
      <c r="FJ10" s="195"/>
      <c r="FK10" s="195"/>
      <c r="FL10" s="195"/>
      <c r="FM10" s="202"/>
      <c r="FN10" s="195"/>
      <c r="FO10" s="195"/>
      <c r="FP10" s="203"/>
      <c r="FQ10" s="195"/>
      <c r="FR10" s="195"/>
      <c r="FS10" s="195"/>
      <c r="FT10" s="195"/>
      <c r="FU10" s="195"/>
      <c r="FV10" s="195"/>
      <c r="FW10" s="195"/>
      <c r="FX10" s="195"/>
      <c r="FY10" s="195"/>
    </row>
    <row r="11" spans="1:182" ht="11.25" customHeight="1">
      <c r="A11" s="127">
        <v>1</v>
      </c>
      <c r="B11" s="128" t="s">
        <v>116</v>
      </c>
      <c r="C11" s="129" t="str">
        <f ca="1">IF(AND(SUM(B46:B51)=0,設定!E28=1),"〇",IF(SUM(B46:B51)&gt;0,"〇","-"))</f>
        <v>〇</v>
      </c>
      <c r="D11" s="25"/>
      <c r="E11" s="139"/>
      <c r="BC11" s="109"/>
      <c r="BH11" s="21"/>
      <c r="BI11" s="209" t="s">
        <v>120</v>
      </c>
      <c r="BJ11" s="210">
        <f>'①入力（生命保険）'!R31</f>
        <v>7</v>
      </c>
      <c r="BK11" s="210"/>
      <c r="BL11" s="210"/>
      <c r="BM11" s="210"/>
      <c r="BN11" s="210"/>
      <c r="BO11" s="210">
        <f>'①入力（生命保険）'!S31</f>
        <v>8</v>
      </c>
      <c r="BP11" s="210"/>
      <c r="BQ11" s="210"/>
      <c r="BR11" s="210"/>
      <c r="BS11" s="210"/>
      <c r="BT11" s="210">
        <f>'①入力（生命保険）'!U31</f>
        <v>10</v>
      </c>
      <c r="BU11" s="210"/>
      <c r="BV11" s="210"/>
      <c r="BW11" s="210"/>
      <c r="BX11" s="210">
        <f>'①入力（生命保険）'!V31</f>
        <v>11</v>
      </c>
      <c r="BY11" s="210"/>
      <c r="BZ11" s="210"/>
      <c r="CA11" s="210"/>
      <c r="CB11" s="66">
        <f>'①入力（生命保険）'!W31</f>
        <v>12</v>
      </c>
      <c r="CC11" s="66"/>
      <c r="CD11" s="66"/>
      <c r="CE11" s="210"/>
      <c r="CG11" s="66"/>
      <c r="CH11" s="66"/>
      <c r="CI11" s="66">
        <f>'①入力（生命保険）'!Z31</f>
        <v>15</v>
      </c>
      <c r="CJ11" s="210"/>
      <c r="CK11" s="66">
        <f>'①入力（生命保険）'!AI31</f>
        <v>24</v>
      </c>
      <c r="CL11" s="210"/>
      <c r="CN11" s="66"/>
      <c r="CO11" s="210"/>
      <c r="CP11" s="210"/>
      <c r="CQ11" s="210">
        <f>'①入力（生命保険）'!T31</f>
        <v>9</v>
      </c>
      <c r="CR11" s="210"/>
      <c r="CS11" s="210"/>
      <c r="CT11" s="22"/>
      <c r="CX11" s="21" t="s">
        <v>52</v>
      </c>
      <c r="CY11" s="21"/>
      <c r="CZ11" s="4">
        <f>'②入力（地震・社会・小規模共済等）'!C2</f>
        <v>2</v>
      </c>
      <c r="DA11" s="4"/>
      <c r="DB11" s="4"/>
      <c r="DC11" s="4"/>
      <c r="DD11" s="4"/>
      <c r="DE11" s="4"/>
      <c r="DF11" s="4">
        <f>'②入力（地震・社会・小規模共済等）'!D2</f>
        <v>3</v>
      </c>
      <c r="DG11" s="4"/>
      <c r="DH11" s="4"/>
      <c r="DI11" s="4"/>
      <c r="DJ11" s="4"/>
      <c r="DK11" s="4"/>
      <c r="DM11" s="4">
        <f>'②入力（地震・社会・小規模共済等）'!F2</f>
        <v>5</v>
      </c>
      <c r="DN11" s="4"/>
      <c r="DO11" s="4">
        <f>'②入力（地震・社会・小規模共済等）'!G2</f>
        <v>6</v>
      </c>
      <c r="DP11" s="4"/>
      <c r="DQ11" s="4"/>
      <c r="DR11" s="4"/>
      <c r="DS11" s="4"/>
      <c r="DT11" s="4">
        <f>'②入力（地震・社会・小規模共済等）'!H2</f>
        <v>7</v>
      </c>
      <c r="DV11" s="4">
        <f>'②入力（地震・社会・小規模共済等）'!I2</f>
        <v>8</v>
      </c>
      <c r="DX11" s="4">
        <f>'②入力（地震・社会・小規模共済等）'!J2</f>
        <v>9</v>
      </c>
      <c r="DY11" s="4"/>
      <c r="DZ11" s="4"/>
      <c r="EA11" s="4"/>
      <c r="EB11" s="4"/>
      <c r="EC11" s="4"/>
      <c r="ED11" s="565">
        <f>'②入力（地震・社会・小規模共済等）'!L2</f>
        <v>11</v>
      </c>
      <c r="EE11" s="565"/>
      <c r="EF11" s="4"/>
      <c r="EL11" s="4">
        <f>'②入力（地震・社会・小規模共済等）'!E2</f>
        <v>4</v>
      </c>
      <c r="FF11" s="195"/>
      <c r="FG11" s="195"/>
      <c r="FH11" s="195"/>
      <c r="FI11" s="201"/>
      <c r="FJ11" s="610" t="str">
        <f>IF(FL11="","",FI9)</f>
        <v/>
      </c>
      <c r="FK11" s="610"/>
      <c r="FL11" s="225" t="str">
        <f>設定!O1</f>
        <v/>
      </c>
      <c r="FM11" s="204" t="str">
        <f ca="1">IF(OR(SUM(C46:C50)=0,B4=A16),"",B4)</f>
        <v/>
      </c>
      <c r="FN11" s="609" t="str">
        <f ca="1">IF(OR(SUM(C46:C50)=0,B4=A16),"","／"&amp;IF(MAX(C46:C50)&lt;6,MAX(C46:C50),""))</f>
        <v/>
      </c>
      <c r="FO11" s="609"/>
      <c r="FP11" s="203"/>
      <c r="FQ11" s="195"/>
      <c r="FR11" s="195"/>
      <c r="FS11" s="195"/>
      <c r="FT11" s="617">
        <f>設定!H2</f>
        <v>0</v>
      </c>
      <c r="FU11" s="617"/>
      <c r="FV11" s="617"/>
      <c r="FW11" s="617"/>
      <c r="FX11" s="617"/>
      <c r="FY11" s="617"/>
    </row>
    <row r="12" spans="1:182" ht="11.25" customHeight="1">
      <c r="A12" s="130">
        <v>2</v>
      </c>
      <c r="B12" s="128" t="s">
        <v>116</v>
      </c>
      <c r="C12" s="129" t="str">
        <f ca="1">IF(MAX(C$46:C$50)&lt;A12,"－","〇")</f>
        <v>－</v>
      </c>
      <c r="D12" s="25"/>
      <c r="E12" s="139"/>
      <c r="BC12" s="109"/>
      <c r="BH12" s="63"/>
      <c r="BI12" s="209" t="s">
        <v>121</v>
      </c>
      <c r="BJ12" s="210">
        <f>'①入力（生命保険）'!R32</f>
        <v>6</v>
      </c>
      <c r="BK12" s="210"/>
      <c r="BL12" s="210"/>
      <c r="BM12" s="210"/>
      <c r="BN12" s="210"/>
      <c r="BO12" s="210">
        <f>'①入力（生命保険）'!S32</f>
        <v>7</v>
      </c>
      <c r="BP12" s="210"/>
      <c r="BQ12" s="210"/>
      <c r="BR12" s="210"/>
      <c r="BS12" s="210"/>
      <c r="BT12" s="210">
        <f>'①入力（生命保険）'!U32</f>
        <v>9</v>
      </c>
      <c r="BU12" s="210"/>
      <c r="BV12" s="210"/>
      <c r="BW12" s="210"/>
      <c r="BX12" s="210">
        <f>'①入力（生命保険）'!AE32</f>
        <v>2</v>
      </c>
      <c r="BY12" s="210"/>
      <c r="BZ12" s="210"/>
      <c r="CA12" s="210"/>
      <c r="CB12" s="66" t="e">
        <f>'①入力（生命保険）'!#REF!</f>
        <v>#REF!</v>
      </c>
      <c r="CC12" s="66"/>
      <c r="CD12" s="66">
        <f>'①入力（生命保険）'!AA32</f>
        <v>15</v>
      </c>
      <c r="CE12" s="210"/>
      <c r="CG12" s="66"/>
      <c r="CH12" s="66"/>
      <c r="CI12" s="66">
        <f>'①入力（生命保険）'!AB32</f>
        <v>16</v>
      </c>
      <c r="CJ12" s="210"/>
      <c r="CK12" s="66">
        <f>'①入力（生命保険）'!AI32</f>
        <v>6</v>
      </c>
      <c r="CL12" s="210"/>
      <c r="CN12" s="66"/>
      <c r="CO12" s="210">
        <f>'①入力（生命保険）'!AG32</f>
        <v>4</v>
      </c>
      <c r="CP12" s="210"/>
      <c r="CQ12" s="210">
        <f>'①入力（生命保険）'!AF32</f>
        <v>3</v>
      </c>
      <c r="CR12" s="210"/>
      <c r="CS12" s="210"/>
      <c r="CT12" s="145"/>
      <c r="CU12" s="148"/>
      <c r="CV12" s="149"/>
      <c r="CW12" s="630">
        <f ca="1">BF5*2-1</f>
        <v>1</v>
      </c>
      <c r="CX12" s="620">
        <f ca="1">LEN(VLOOKUP($CW12,地震入力,CZ$11))</f>
        <v>0</v>
      </c>
      <c r="CY12" s="145"/>
      <c r="CZ12" s="600" t="str">
        <f ca="1">IF(CX12&gt;DF$9,LEFT(VLOOKUP($CW12,地震入力,CZ$11),INT(CX12/2)),"")&amp;IF(ISODD(CX12),"　","")</f>
        <v/>
      </c>
      <c r="DA12" s="600"/>
      <c r="DB12" s="600"/>
      <c r="DC12" s="600"/>
      <c r="DD12" s="600"/>
      <c r="DE12" s="600"/>
      <c r="DF12" s="600" t="str">
        <f ca="1">IF(CX14&gt;DK$9,LEFT(VLOOKUP($CW12,地震入力,DF$11),INT(CX14/2)),"")&amp;IF(ISODD(CX14),"　","")</f>
        <v/>
      </c>
      <c r="DG12" s="600"/>
      <c r="DH12" s="600"/>
      <c r="DI12" s="600"/>
      <c r="DJ12" s="600"/>
      <c r="DL12" s="418"/>
      <c r="DM12" s="558">
        <f ca="1">VLOOKUP($CW12,地震入力,DM$11)</f>
        <v>0</v>
      </c>
      <c r="DN12" s="558"/>
      <c r="DO12" s="558"/>
      <c r="DP12" s="558"/>
      <c r="DQ12" s="558"/>
      <c r="DR12" s="558"/>
      <c r="DS12" s="558"/>
      <c r="DT12" s="558"/>
      <c r="DU12" s="4"/>
      <c r="DV12" s="194"/>
      <c r="DW12" s="194"/>
      <c r="DX12" s="4"/>
      <c r="DY12" s="219"/>
      <c r="DZ12" s="219"/>
      <c r="EA12" s="219"/>
      <c r="EB12" s="219"/>
      <c r="EC12" s="150"/>
      <c r="EG12" s="420"/>
      <c r="EH12" s="37"/>
      <c r="EJ12" s="37"/>
      <c r="EL12" s="616">
        <f ca="1">VLOOKUP($CW12,地震入力,EL$11)</f>
        <v>0</v>
      </c>
      <c r="FF12" s="195"/>
      <c r="FG12" s="195"/>
      <c r="FH12" s="195"/>
      <c r="FI12" s="205"/>
      <c r="FJ12" s="206"/>
      <c r="FK12" s="206"/>
      <c r="FL12" s="206"/>
      <c r="FM12" s="206"/>
      <c r="FN12" s="206"/>
      <c r="FO12" s="206"/>
      <c r="FP12" s="207"/>
      <c r="FQ12" s="195"/>
      <c r="FR12" s="195"/>
      <c r="FS12" s="195"/>
      <c r="FT12" s="195"/>
      <c r="FU12" s="195"/>
      <c r="FV12" s="195"/>
      <c r="FW12" s="195"/>
      <c r="FX12" s="195"/>
      <c r="FY12" s="195"/>
    </row>
    <row r="13" spans="1:182" ht="11.25" customHeight="1">
      <c r="A13" s="130">
        <v>3</v>
      </c>
      <c r="B13" s="128" t="s">
        <v>116</v>
      </c>
      <c r="C13" s="129" t="str">
        <f ca="1">IF(MAX(C$46:C$50)&lt;A13,"－","〇")</f>
        <v>－</v>
      </c>
      <c r="D13" s="25"/>
      <c r="E13" s="109"/>
      <c r="BC13" s="109"/>
      <c r="BH13" s="63" t="s">
        <v>122</v>
      </c>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09" t="s">
        <v>124</v>
      </c>
      <c r="CT13" s="145"/>
      <c r="CU13" s="151"/>
      <c r="CV13" s="152"/>
      <c r="CW13" s="631"/>
      <c r="CX13" s="621"/>
      <c r="CY13" s="145"/>
      <c r="CZ13" s="600"/>
      <c r="DA13" s="600"/>
      <c r="DB13" s="600"/>
      <c r="DC13" s="600"/>
      <c r="DD13" s="600"/>
      <c r="DE13" s="600"/>
      <c r="DF13" s="600"/>
      <c r="DG13" s="600"/>
      <c r="DH13" s="600"/>
      <c r="DI13" s="600"/>
      <c r="DJ13" s="600"/>
      <c r="DK13" s="595">
        <f ca="1">IF(EL12=99,"終身",IF(SUM(EL12)&gt;0,EL12&amp;"年",EL12))</f>
        <v>0</v>
      </c>
      <c r="DL13" s="595"/>
      <c r="DM13" s="558"/>
      <c r="DN13" s="558"/>
      <c r="DO13" s="558"/>
      <c r="DP13" s="558"/>
      <c r="DQ13" s="558"/>
      <c r="DR13" s="558"/>
      <c r="DS13" s="558"/>
      <c r="DT13" s="558"/>
      <c r="DU13" s="625">
        <f ca="1">VLOOKUP($CW12,地震入力,DV$11)</f>
        <v>0</v>
      </c>
      <c r="DV13" s="625"/>
      <c r="DW13" s="625"/>
      <c r="DX13" s="618">
        <f ca="1">VLOOKUP($CW12,地震入力,DX$11)</f>
        <v>0</v>
      </c>
      <c r="DY13" s="618"/>
      <c r="DZ13" s="618"/>
      <c r="EA13" s="618"/>
      <c r="EB13" s="618"/>
      <c r="EC13" s="150"/>
      <c r="EE13" s="419"/>
      <c r="EF13" s="419"/>
      <c r="EG13" s="420"/>
      <c r="EH13" s="37"/>
      <c r="EJ13" s="123"/>
      <c r="EL13" s="616"/>
      <c r="FF13" s="195"/>
      <c r="FG13" s="195"/>
      <c r="FH13" s="195"/>
      <c r="FI13" s="195"/>
      <c r="FJ13" s="195"/>
      <c r="FK13" s="195"/>
      <c r="FL13" s="195"/>
      <c r="FM13" s="195"/>
      <c r="FN13" s="195"/>
      <c r="FO13" s="195"/>
      <c r="FP13" s="195"/>
      <c r="FQ13" s="195"/>
      <c r="FR13" s="195"/>
      <c r="FS13" s="195"/>
      <c r="FT13" s="195"/>
      <c r="FU13" s="195"/>
      <c r="FV13" s="195"/>
      <c r="FW13" s="195"/>
      <c r="FX13" s="195"/>
      <c r="FY13" s="195"/>
    </row>
    <row r="14" spans="1:182" ht="11.25" customHeight="1">
      <c r="A14" s="130">
        <v>4</v>
      </c>
      <c r="B14" s="128" t="s">
        <v>116</v>
      </c>
      <c r="C14" s="129" t="str">
        <f ca="1">IF(MAX(C$46:C$50)&lt;A14,"－","〇")</f>
        <v>－</v>
      </c>
      <c r="D14" s="25"/>
      <c r="E14" s="109"/>
      <c r="BC14" s="109"/>
      <c r="BE14" s="2">
        <v>1</v>
      </c>
      <c r="BF14" s="108"/>
      <c r="BG14" s="592">
        <f ca="1">BF5*4-3</f>
        <v>1</v>
      </c>
      <c r="BH14" s="60">
        <f ca="1">LEN(VLOOKUP($BG14,入力一般,BJ$10))</f>
        <v>0</v>
      </c>
      <c r="BJ14" s="558" t="str">
        <f ca="1">IF(BH14&gt;BO$9,LEFT(VLOOKUP($BG14,入力一般,BJ$10),INT(BH14/2)),"")&amp;IF(ISODD(BH14),"　","")</f>
        <v/>
      </c>
      <c r="BK14" s="558"/>
      <c r="BL14" s="558"/>
      <c r="BM14" s="558"/>
      <c r="BN14" s="558"/>
      <c r="BO14" s="560" t="str">
        <f ca="1">IF(BH15&gt;BR$9,LEFT(VLOOKUP($BG14,入力一般,BO$10),INT(BH15/2)),"")&amp;IF(ISODD(BH15),"　","")</f>
        <v/>
      </c>
      <c r="BP14" s="560"/>
      <c r="BQ14" s="560"/>
      <c r="BR14" s="561">
        <f ca="1">IF(CQ14=99,"終身",IF(SUM(CQ14)&gt;0,CQ14&amp;"年",CQ14))</f>
        <v>0</v>
      </c>
      <c r="BS14" s="561"/>
      <c r="BT14" s="561">
        <f ca="1">VLOOKUP($BG14,入力一般,BT$10)</f>
        <v>0</v>
      </c>
      <c r="BU14" s="561"/>
      <c r="BV14" s="561"/>
      <c r="BW14" s="561"/>
      <c r="BX14" s="561">
        <f ca="1">VLOOKUP($BG14,入力一般,BX$10)</f>
        <v>0</v>
      </c>
      <c r="BY14" s="561"/>
      <c r="BZ14" s="561"/>
      <c r="CA14" s="561"/>
      <c r="CB14" s="561">
        <f ca="1">VLOOKUP($BG14,入力一般,CB$10)</f>
        <v>0</v>
      </c>
      <c r="CC14" s="561"/>
      <c r="CD14" s="575">
        <f ca="1">IFERROR(VLOOKUP($BG14,入力一般,CD$10),"")</f>
        <v>0</v>
      </c>
      <c r="CE14" s="575"/>
      <c r="CF14" s="572">
        <f ca="1">VLOOKUP($BG14,入力一般,CI$10)</f>
        <v>0</v>
      </c>
      <c r="CG14" s="572"/>
      <c r="CH14" s="572"/>
      <c r="CI14" s="572"/>
      <c r="CJ14" s="154"/>
      <c r="CK14" s="557">
        <f ca="1">IF($CM$6=$CM$7,VLOOKUP($BG14,入力一般,CK$10),"")</f>
        <v>0</v>
      </c>
      <c r="CL14" s="557"/>
      <c r="CM14" s="566"/>
      <c r="CN14" s="153"/>
      <c r="CO14" s="155"/>
      <c r="CP14" s="155"/>
      <c r="CQ14" s="559">
        <f ca="1">VLOOKUP($BG14,入力一般,CQ$10)</f>
        <v>0</v>
      </c>
      <c r="CR14" s="559"/>
      <c r="CS14" s="559"/>
      <c r="CT14" s="155"/>
      <c r="CU14" s="151" t="s">
        <v>131</v>
      </c>
      <c r="CV14" s="152"/>
      <c r="CW14" s="632"/>
      <c r="CX14" s="156">
        <f ca="1">LEN(VLOOKUP($CW12,地震入力,DF$11))</f>
        <v>0</v>
      </c>
      <c r="CY14" s="145"/>
      <c r="CZ14" s="558">
        <f ca="1">IF(CX12&gt;DF$9,RIGHT(VLOOKUP($CW12,地震入力,CZ$11),ROUNDUP(CX12/2,0)),VLOOKUP($CW12,地震入力,CZ$11))</f>
        <v>0</v>
      </c>
      <c r="DA14" s="558"/>
      <c r="DB14" s="558"/>
      <c r="DC14" s="558"/>
      <c r="DD14" s="558"/>
      <c r="DE14" s="558"/>
      <c r="DF14" s="571">
        <f ca="1">IF(CX14&gt;DK$9,RIGHT(VLOOKUP($CW12,地震入力,DF$11),ROUNDUP(CX14/2,0)),VLOOKUP($CW12,地震入力,DF$11))</f>
        <v>0</v>
      </c>
      <c r="DG14" s="571"/>
      <c r="DH14" s="571"/>
      <c r="DI14" s="571"/>
      <c r="DJ14" s="571"/>
      <c r="DK14" s="595"/>
      <c r="DL14" s="595"/>
      <c r="DM14" s="600">
        <f ca="1">VLOOKUP($CW12,地震入力,DO$11)</f>
        <v>0</v>
      </c>
      <c r="DN14" s="600"/>
      <c r="DO14" s="600"/>
      <c r="DP14" s="600"/>
      <c r="DQ14" s="600"/>
      <c r="DR14" s="600"/>
      <c r="DS14" s="600"/>
      <c r="DT14" s="600"/>
      <c r="DU14" s="625"/>
      <c r="DV14" s="625"/>
      <c r="DW14" s="625"/>
      <c r="DX14" s="618"/>
      <c r="DY14" s="618"/>
      <c r="DZ14" s="618"/>
      <c r="EA14" s="618"/>
      <c r="EB14" s="618"/>
      <c r="EC14" s="150"/>
      <c r="ED14" s="619">
        <f ca="1">IF($CM$6=$CM$7,VLOOKUP($CW12,地震入力,ED$11),"")</f>
        <v>0</v>
      </c>
      <c r="EE14" s="619"/>
      <c r="EF14" s="419"/>
      <c r="EG14" s="420"/>
      <c r="EH14" s="37"/>
      <c r="EJ14" s="123"/>
      <c r="EL14" s="616"/>
    </row>
    <row r="15" spans="1:182" ht="12" customHeight="1">
      <c r="A15" s="130">
        <v>5</v>
      </c>
      <c r="B15" s="128" t="s">
        <v>116</v>
      </c>
      <c r="C15" s="129" t="str">
        <f ca="1">IF(MAX(C$46:C$50)&lt;A15,"－","〇")</f>
        <v>－</v>
      </c>
      <c r="E15" s="140"/>
      <c r="BC15" s="109"/>
      <c r="BE15" s="2">
        <v>2</v>
      </c>
      <c r="BF15" s="122"/>
      <c r="BG15" s="592"/>
      <c r="BH15" s="61">
        <f ca="1">LEN(VLOOKUP($BG14,入力一般,BO$10))</f>
        <v>0</v>
      </c>
      <c r="BJ15" s="558">
        <f ca="1">IF(BH14&gt;BO$9,RIGHT(VLOOKUP($BG14,入力一般,BJ$10),ROUNDUP(BH14/2,0)),VLOOKUP($BG14,入力一般,BJ$10))</f>
        <v>0</v>
      </c>
      <c r="BK15" s="558"/>
      <c r="BL15" s="558"/>
      <c r="BM15" s="558"/>
      <c r="BN15" s="558"/>
      <c r="BO15" s="558">
        <f ca="1">IF(BH15&gt;BR$9,RIGHT(VLOOKUP($BG14,入力一般,BO$10),ROUNDUP(BH15/2,0)),VLOOKUP($BG14,入力一般,BO$10))</f>
        <v>0</v>
      </c>
      <c r="BP15" s="558"/>
      <c r="BQ15" s="558"/>
      <c r="BR15" s="561"/>
      <c r="BS15" s="561"/>
      <c r="BT15" s="561"/>
      <c r="BU15" s="561"/>
      <c r="BV15" s="561"/>
      <c r="BW15" s="561"/>
      <c r="BX15" s="561"/>
      <c r="BY15" s="561"/>
      <c r="BZ15" s="561"/>
      <c r="CA15" s="561"/>
      <c r="CB15" s="561"/>
      <c r="CC15" s="561"/>
      <c r="CD15" s="575"/>
      <c r="CE15" s="575"/>
      <c r="CF15" s="572"/>
      <c r="CG15" s="572"/>
      <c r="CH15" s="572"/>
      <c r="CI15" s="572"/>
      <c r="CJ15" s="154"/>
      <c r="CK15" s="557"/>
      <c r="CL15" s="557"/>
      <c r="CM15" s="566"/>
      <c r="CN15" s="153"/>
      <c r="CO15" s="155"/>
      <c r="CP15" s="155"/>
      <c r="CQ15" s="559"/>
      <c r="CR15" s="559"/>
      <c r="CS15" s="559"/>
      <c r="CT15" s="155"/>
      <c r="CU15" s="151"/>
      <c r="CV15" s="152"/>
      <c r="CW15" s="621">
        <f ca="1">CW12+1</f>
        <v>2</v>
      </c>
      <c r="CX15" s="620">
        <f ca="1">LEN(VLOOKUP($CW15,地震入力,CZ$11))</f>
        <v>0</v>
      </c>
      <c r="CY15" s="145"/>
      <c r="CZ15" s="600" t="str">
        <f ca="1">IF(CX15&gt;DF$9,LEFT(VLOOKUP($CW15,地震入力,CZ$11),INT(CX15/2)),"")&amp;IF(ISODD(CX15),"　","")</f>
        <v/>
      </c>
      <c r="DA15" s="600"/>
      <c r="DB15" s="600"/>
      <c r="DC15" s="600"/>
      <c r="DD15" s="600"/>
      <c r="DE15" s="600"/>
      <c r="DF15" s="388"/>
      <c r="DG15" s="388"/>
      <c r="DH15" s="388"/>
      <c r="DI15" s="388"/>
      <c r="DJ15" s="388"/>
      <c r="DK15" s="7"/>
      <c r="DL15" s="422"/>
      <c r="DM15" s="558">
        <f ca="1">VLOOKUP($CW15,地震入力,DM$11)</f>
        <v>0</v>
      </c>
      <c r="DN15" s="558"/>
      <c r="DO15" s="558"/>
      <c r="DP15" s="558"/>
      <c r="DQ15" s="558"/>
      <c r="DR15" s="558"/>
      <c r="DS15" s="558"/>
      <c r="DT15" s="558"/>
      <c r="DU15" s="4"/>
      <c r="DV15" s="194"/>
      <c r="DW15" s="194"/>
      <c r="DX15" s="417"/>
      <c r="DY15" s="232"/>
      <c r="DZ15" s="232"/>
      <c r="EA15" s="232"/>
      <c r="EB15" s="232"/>
      <c r="EC15" s="150"/>
      <c r="ED15" s="619"/>
      <c r="EE15" s="619"/>
      <c r="EF15" s="419"/>
      <c r="EG15" s="629"/>
      <c r="EH15" s="37"/>
      <c r="EJ15" s="37"/>
      <c r="EL15" s="616">
        <f ca="1">VLOOKUP($CW15,地震入力,EL$11)</f>
        <v>0</v>
      </c>
    </row>
    <row r="16" spans="1:182" ht="11.25" customHeight="1">
      <c r="A16" s="127" t="s">
        <v>118</v>
      </c>
      <c r="B16" s="128"/>
      <c r="C16" s="129" t="str">
        <f ca="1">IF(SUM(B51:C52)=0,"－","〇")</f>
        <v>－</v>
      </c>
      <c r="E16" s="141"/>
      <c r="BC16" s="109"/>
      <c r="BE16" s="2">
        <v>3</v>
      </c>
      <c r="BF16" s="122"/>
      <c r="BG16" s="484">
        <f ca="1">BG14+1</f>
        <v>2</v>
      </c>
      <c r="BH16" s="60">
        <f ca="1">LEN(VLOOKUP($BG16,入力一般,BJ$10))</f>
        <v>0</v>
      </c>
      <c r="BJ16" s="558" t="str">
        <f ca="1">IF(BH16&gt;BO$9,LEFT(VLOOKUP($BG16,入力一般,BJ$10),INT(BH16/2)),"")&amp;IF(ISODD(BH16),"　","")</f>
        <v/>
      </c>
      <c r="BK16" s="558"/>
      <c r="BL16" s="558"/>
      <c r="BM16" s="558"/>
      <c r="BN16" s="558"/>
      <c r="BO16" s="560" t="str">
        <f ca="1">IF(BH17&gt;BR$9,LEFT(VLOOKUP($BG16,入力一般,BO$10),INT(BH17/2)),"")&amp;IF(ISODD(BH17),"　","")</f>
        <v/>
      </c>
      <c r="BP16" s="560"/>
      <c r="BQ16" s="560"/>
      <c r="BR16" s="561">
        <f ca="1">IF(CQ16=99,"終身",IF(SUM(CQ16)&gt;0,CQ16&amp;"年",CQ16))</f>
        <v>0</v>
      </c>
      <c r="BS16" s="561"/>
      <c r="BT16" s="561">
        <f ca="1">VLOOKUP($BG16,入力一般,BT$10)</f>
        <v>0</v>
      </c>
      <c r="BU16" s="561"/>
      <c r="BV16" s="561"/>
      <c r="BW16" s="561"/>
      <c r="BX16" s="561">
        <f ca="1">VLOOKUP($BG16,入力一般,BX$10)</f>
        <v>0</v>
      </c>
      <c r="BY16" s="561"/>
      <c r="BZ16" s="561"/>
      <c r="CA16" s="561"/>
      <c r="CB16" s="561">
        <f ca="1">VLOOKUP($BG16,入力一般,CB$10)</f>
        <v>0</v>
      </c>
      <c r="CC16" s="561"/>
      <c r="CD16" s="575">
        <f ca="1">IFERROR(VLOOKUP($BG16,入力一般,CD$10),"")</f>
        <v>0</v>
      </c>
      <c r="CE16" s="575"/>
      <c r="CF16" s="572">
        <f ca="1">VLOOKUP($BG16,入力一般,CI$10)</f>
        <v>0</v>
      </c>
      <c r="CG16" s="572"/>
      <c r="CH16" s="572"/>
      <c r="CI16" s="572"/>
      <c r="CJ16" s="154"/>
      <c r="CK16" s="557">
        <f ca="1">IF($CM$6=$CM$7,VLOOKUP($BG16,入力一般,CK$10),"")</f>
        <v>0</v>
      </c>
      <c r="CL16" s="557"/>
      <c r="CM16" s="566"/>
      <c r="CN16" s="153"/>
      <c r="CO16" s="145"/>
      <c r="CP16" s="155"/>
      <c r="CQ16" s="559">
        <f ca="1">VLOOKUP($BG16,入力一般,CQ$10)</f>
        <v>0</v>
      </c>
      <c r="CR16" s="559"/>
      <c r="CS16" s="559"/>
      <c r="CT16" s="155"/>
      <c r="CU16" s="151"/>
      <c r="CV16" s="152"/>
      <c r="CW16" s="621"/>
      <c r="CX16" s="621"/>
      <c r="CY16" s="145"/>
      <c r="CZ16" s="600"/>
      <c r="DA16" s="600"/>
      <c r="DB16" s="600"/>
      <c r="DC16" s="600"/>
      <c r="DD16" s="600"/>
      <c r="DE16" s="600"/>
      <c r="DF16" s="571" t="str">
        <f ca="1">IF(CX17&gt;DK$9,LEFT(VLOOKUP($CW15,地震入力,DF$11),INT(CX17/2)),"")&amp;IF(ISODD(CX17),"　","")</f>
        <v/>
      </c>
      <c r="DG16" s="571"/>
      <c r="DH16" s="571"/>
      <c r="DI16" s="571"/>
      <c r="DJ16" s="571"/>
      <c r="DK16" s="595">
        <f ca="1">IF(EL15=99,"終身",IF(SUM(EL15)&gt;0,EL15&amp;"年",EL15))</f>
        <v>0</v>
      </c>
      <c r="DL16" s="595"/>
      <c r="DM16" s="558"/>
      <c r="DN16" s="558"/>
      <c r="DO16" s="558"/>
      <c r="DP16" s="558"/>
      <c r="DQ16" s="558"/>
      <c r="DR16" s="558"/>
      <c r="DS16" s="558"/>
      <c r="DT16" s="558"/>
      <c r="DU16" s="625">
        <f ca="1">VLOOKUP($CW15,地震入力,DV$11)</f>
        <v>0</v>
      </c>
      <c r="DV16" s="625"/>
      <c r="DW16" s="625"/>
      <c r="DX16" s="618">
        <f ca="1">VLOOKUP($CW15,地震入力,DX$11)</f>
        <v>0</v>
      </c>
      <c r="DY16" s="618"/>
      <c r="DZ16" s="618"/>
      <c r="EA16" s="618"/>
      <c r="EB16" s="618"/>
      <c r="EC16" s="150"/>
      <c r="ED16" s="626">
        <f ca="1">IF($CM$6=$CM$7,VLOOKUP($CW15,地震入力,ED$11),"")</f>
        <v>0</v>
      </c>
      <c r="EE16" s="626"/>
      <c r="EF16" s="626"/>
      <c r="EG16" s="629"/>
      <c r="EH16" s="37"/>
      <c r="EJ16" s="67"/>
      <c r="EL16" s="616"/>
    </row>
    <row r="17" spans="4:142" ht="12" customHeight="1">
      <c r="D17" s="21"/>
      <c r="E17" s="141"/>
      <c r="BC17" s="109"/>
      <c r="BE17" s="2">
        <v>4</v>
      </c>
      <c r="BF17" s="122" t="s">
        <v>134</v>
      </c>
      <c r="BG17" s="484"/>
      <c r="BH17" s="61">
        <f ca="1">LEN(VLOOKUP($BG16,入力一般,BO$10))</f>
        <v>0</v>
      </c>
      <c r="BJ17" s="558">
        <f ca="1">IF(BH16&gt;BO$9,RIGHT(VLOOKUP($BG16,入力一般,BJ$10),ROUNDUP(BH16/2,0)),VLOOKUP($BG16,入力一般,BJ$10))</f>
        <v>0</v>
      </c>
      <c r="BK17" s="558"/>
      <c r="BL17" s="558"/>
      <c r="BM17" s="558"/>
      <c r="BN17" s="558"/>
      <c r="BO17" s="558">
        <f ca="1">IF(BH17&gt;BR$9,RIGHT(VLOOKUP($BG16,入力一般,BO$10),ROUNDUP(BH17/2,0)),VLOOKUP($BG16,入力一般,BO$10))</f>
        <v>0</v>
      </c>
      <c r="BP17" s="558"/>
      <c r="BQ17" s="558"/>
      <c r="BR17" s="561"/>
      <c r="BS17" s="561"/>
      <c r="BT17" s="561"/>
      <c r="BU17" s="561"/>
      <c r="BV17" s="561"/>
      <c r="BW17" s="561"/>
      <c r="BX17" s="561"/>
      <c r="BY17" s="561"/>
      <c r="BZ17" s="561"/>
      <c r="CA17" s="561"/>
      <c r="CB17" s="561"/>
      <c r="CC17" s="561"/>
      <c r="CD17" s="575"/>
      <c r="CE17" s="575"/>
      <c r="CF17" s="572"/>
      <c r="CG17" s="572"/>
      <c r="CH17" s="572"/>
      <c r="CI17" s="572"/>
      <c r="CJ17" s="154"/>
      <c r="CK17" s="557"/>
      <c r="CL17" s="557"/>
      <c r="CM17" s="566"/>
      <c r="CN17" s="153"/>
      <c r="CO17" s="155"/>
      <c r="CP17" s="155"/>
      <c r="CQ17" s="559"/>
      <c r="CR17" s="559"/>
      <c r="CS17" s="559"/>
      <c r="CT17" s="155"/>
      <c r="CU17" s="157"/>
      <c r="CV17" s="158"/>
      <c r="CW17" s="628"/>
      <c r="CX17" s="156">
        <f ca="1">LEN(VLOOKUP($CW15,地震入力,DF$11))</f>
        <v>0</v>
      </c>
      <c r="CY17" s="145"/>
      <c r="CZ17" s="558">
        <f ca="1">IF(CX15&gt;DF$9,RIGHT(VLOOKUP($CW15,地震入力,CZ$11),ROUNDUP(CX15/2,0)),VLOOKUP($CW15,地震入力,CZ$11))</f>
        <v>0</v>
      </c>
      <c r="DA17" s="558"/>
      <c r="DB17" s="558"/>
      <c r="DC17" s="558"/>
      <c r="DD17" s="558"/>
      <c r="DE17" s="558"/>
      <c r="DF17" s="571">
        <f ca="1">IF(CX17&gt;DK$9,RIGHT(VLOOKUP($CW15,地震入力,DF$11),ROUNDUP(CX17/2,0)),VLOOKUP($CW15,地震入力,DF$11))</f>
        <v>0</v>
      </c>
      <c r="DG17" s="571"/>
      <c r="DH17" s="571"/>
      <c r="DI17" s="571"/>
      <c r="DJ17" s="571"/>
      <c r="DK17" s="595"/>
      <c r="DL17" s="595"/>
      <c r="DM17" s="600">
        <f ca="1">VLOOKUP($CW15,地震入力,DO$11)</f>
        <v>0</v>
      </c>
      <c r="DN17" s="600"/>
      <c r="DO17" s="600"/>
      <c r="DP17" s="600"/>
      <c r="DQ17" s="600"/>
      <c r="DR17" s="600"/>
      <c r="DS17" s="600"/>
      <c r="DT17" s="600"/>
      <c r="DU17" s="625"/>
      <c r="DV17" s="625"/>
      <c r="DW17" s="625"/>
      <c r="DX17" s="618"/>
      <c r="DY17" s="618"/>
      <c r="DZ17" s="618"/>
      <c r="EA17" s="618"/>
      <c r="EB17" s="618"/>
      <c r="EC17" s="150"/>
      <c r="ED17" s="626"/>
      <c r="EE17" s="626"/>
      <c r="EF17" s="626"/>
      <c r="EG17" s="629"/>
      <c r="EH17" s="37"/>
      <c r="EJ17" s="67"/>
      <c r="EL17" s="616"/>
    </row>
    <row r="18" spans="4:142" ht="11.25" customHeight="1">
      <c r="D18" s="137"/>
      <c r="E18" s="141"/>
      <c r="BC18" s="109"/>
      <c r="BE18" s="2">
        <v>5</v>
      </c>
      <c r="BF18" s="122"/>
      <c r="BG18" s="484">
        <f t="shared" ref="BG18" ca="1" si="1">BG16+1</f>
        <v>3</v>
      </c>
      <c r="BH18" s="60">
        <f ca="1">LEN(VLOOKUP($BG18,入力一般,BJ$10))</f>
        <v>0</v>
      </c>
      <c r="BJ18" s="558" t="str">
        <f ca="1">IF(BH18&gt;BO$9,LEFT(VLOOKUP($BG18,入力一般,BJ$10),INT(BH18/2)),"")&amp;IF(ISODD(BH18),"　","")</f>
        <v/>
      </c>
      <c r="BK18" s="558"/>
      <c r="BL18" s="558"/>
      <c r="BM18" s="558"/>
      <c r="BN18" s="558"/>
      <c r="BO18" s="560" t="str">
        <f ca="1">IF(BH19&gt;BR$9,LEFT(VLOOKUP($BG18,入力一般,BO$10),INT(BH19/2)),"")&amp;IF(ISODD(BH19),"　","")</f>
        <v/>
      </c>
      <c r="BP18" s="560"/>
      <c r="BQ18" s="560"/>
      <c r="BR18" s="561">
        <f ca="1">IF(CQ18=99,"終身",IF(SUM(CQ18)&gt;0,CQ18&amp;"年",CQ18))</f>
        <v>0</v>
      </c>
      <c r="BS18" s="561"/>
      <c r="BT18" s="561">
        <f ca="1">VLOOKUP($BG18,入力一般,BT$10)</f>
        <v>0</v>
      </c>
      <c r="BU18" s="561"/>
      <c r="BV18" s="561"/>
      <c r="BW18" s="561"/>
      <c r="BX18" s="561">
        <f ca="1">VLOOKUP($BG18,入力一般,BX$10)</f>
        <v>0</v>
      </c>
      <c r="BY18" s="561"/>
      <c r="BZ18" s="561"/>
      <c r="CA18" s="561"/>
      <c r="CB18" s="561">
        <f ca="1">VLOOKUP($BG18,入力一般,CB$10)</f>
        <v>0</v>
      </c>
      <c r="CC18" s="561"/>
      <c r="CD18" s="575">
        <f ca="1">IFERROR(VLOOKUP($BG18,入力一般,CD$10),"")</f>
        <v>0</v>
      </c>
      <c r="CE18" s="575"/>
      <c r="CF18" s="572">
        <f ca="1">VLOOKUP($BG18,入力一般,CI$10)</f>
        <v>0</v>
      </c>
      <c r="CG18" s="572"/>
      <c r="CH18" s="572"/>
      <c r="CI18" s="572"/>
      <c r="CJ18" s="154"/>
      <c r="CK18" s="557">
        <f ca="1">IF($CM$6=$CM$7,VLOOKUP($BG18,入力一般,CK$10),"")</f>
        <v>0</v>
      </c>
      <c r="CL18" s="557"/>
      <c r="CM18" s="566"/>
      <c r="CN18" s="153"/>
      <c r="CO18" s="155"/>
      <c r="CP18" s="155"/>
      <c r="CQ18" s="559">
        <f ca="1">VLOOKUP($BG18,入力一般,CQ$10)</f>
        <v>0</v>
      </c>
      <c r="CR18" s="559"/>
      <c r="CS18" s="559"/>
      <c r="CT18" s="155"/>
      <c r="CU18" s="145"/>
      <c r="CV18" s="145"/>
      <c r="CW18" s="145"/>
      <c r="CX18" s="145"/>
      <c r="CY18" s="145"/>
      <c r="CZ18" s="159"/>
      <c r="DA18" s="159"/>
      <c r="DB18" s="159"/>
      <c r="DC18" s="159"/>
      <c r="DD18" s="159"/>
      <c r="DE18" s="159"/>
      <c r="DF18" s="159"/>
      <c r="DG18" s="160"/>
      <c r="DH18" s="160"/>
      <c r="DI18" s="160"/>
      <c r="DJ18" s="160"/>
      <c r="DK18" s="160"/>
      <c r="DL18" s="160"/>
      <c r="DM18" s="160"/>
      <c r="DN18" s="160"/>
      <c r="DO18" s="160"/>
      <c r="DP18" s="160"/>
      <c r="DQ18" s="160"/>
      <c r="DR18" s="160"/>
      <c r="DS18" s="160"/>
      <c r="DT18" s="160"/>
      <c r="DU18" s="160"/>
      <c r="DV18" s="160"/>
      <c r="DW18" s="160"/>
      <c r="DX18" s="160"/>
      <c r="DY18" s="160"/>
      <c r="DZ18" s="160"/>
      <c r="EA18" s="160"/>
      <c r="EB18" s="601">
        <f ca="1">IF(BF5=1,'②入力（地震・社会・小規模共済等）'!T37,"")</f>
        <v>0</v>
      </c>
      <c r="EC18" s="601"/>
      <c r="ED18" s="601"/>
      <c r="EE18" s="601"/>
      <c r="EF18" s="159"/>
      <c r="EG18" s="121"/>
    </row>
    <row r="19" spans="4:142" ht="11.25" customHeight="1">
      <c r="D19" s="137"/>
      <c r="E19" s="141"/>
      <c r="BC19" s="109"/>
      <c r="BE19" s="2">
        <v>6</v>
      </c>
      <c r="BF19" s="122"/>
      <c r="BG19" s="484"/>
      <c r="BH19" s="61">
        <f ca="1">LEN(VLOOKUP($BG18,入力一般,BO$10))</f>
        <v>0</v>
      </c>
      <c r="BJ19" s="558">
        <f ca="1">IF(BH18&gt;BO$9,RIGHT(VLOOKUP($BG18,入力一般,BJ$10),ROUNDUP(BH18/2,0)),VLOOKUP($BG18,入力一般,BJ$10))</f>
        <v>0</v>
      </c>
      <c r="BK19" s="558"/>
      <c r="BL19" s="558"/>
      <c r="BM19" s="558"/>
      <c r="BN19" s="558"/>
      <c r="BO19" s="558">
        <f ca="1">IF(BH19&gt;BR$9,RIGHT(VLOOKUP($BG18,入力一般,BO$10),ROUNDUP(BH19/2,0)),VLOOKUP($BG18,入力一般,BO$10))</f>
        <v>0</v>
      </c>
      <c r="BP19" s="558"/>
      <c r="BQ19" s="558"/>
      <c r="BR19" s="561"/>
      <c r="BS19" s="561"/>
      <c r="BT19" s="561"/>
      <c r="BU19" s="561"/>
      <c r="BV19" s="561"/>
      <c r="BW19" s="561"/>
      <c r="BX19" s="561"/>
      <c r="BY19" s="561"/>
      <c r="BZ19" s="561"/>
      <c r="CA19" s="561"/>
      <c r="CB19" s="561"/>
      <c r="CC19" s="561"/>
      <c r="CD19" s="575"/>
      <c r="CE19" s="575"/>
      <c r="CF19" s="572"/>
      <c r="CG19" s="572"/>
      <c r="CH19" s="572"/>
      <c r="CI19" s="572"/>
      <c r="CJ19" s="154"/>
      <c r="CK19" s="557"/>
      <c r="CL19" s="557"/>
      <c r="CM19" s="566"/>
      <c r="CN19" s="153"/>
      <c r="CO19" s="155"/>
      <c r="CP19" s="155"/>
      <c r="CQ19" s="559"/>
      <c r="CR19" s="559"/>
      <c r="CS19" s="559"/>
      <c r="CT19" s="155"/>
      <c r="CU19" s="145"/>
      <c r="CV19" s="145"/>
      <c r="CW19" s="145"/>
      <c r="CX19" s="145"/>
      <c r="CY19" s="145"/>
      <c r="CZ19" s="159"/>
      <c r="DA19" s="159"/>
      <c r="DB19" s="159"/>
      <c r="DC19" s="159"/>
      <c r="DD19" s="159"/>
      <c r="DE19" s="159"/>
      <c r="DF19" s="159"/>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601"/>
      <c r="EC19" s="601"/>
      <c r="ED19" s="601"/>
      <c r="EE19" s="601"/>
      <c r="EF19" s="159"/>
      <c r="EG19" s="121"/>
    </row>
    <row r="20" spans="4:142" ht="11.25" customHeight="1">
      <c r="D20" s="137"/>
      <c r="E20" s="141"/>
      <c r="BC20" s="109"/>
      <c r="BE20" s="2">
        <v>7</v>
      </c>
      <c r="BF20" s="122"/>
      <c r="BG20" s="484">
        <f t="shared" ref="BG20" ca="1" si="2">BG18+1</f>
        <v>4</v>
      </c>
      <c r="BH20" s="60">
        <f ca="1">LEN(VLOOKUP($BG20,入力一般,BJ$10))</f>
        <v>0</v>
      </c>
      <c r="BJ20" s="558" t="str">
        <f ca="1">IF(BH20&gt;BO$9,LEFT(VLOOKUP($BG20,入力一般,BJ$10),INT(BH20/2)),"")&amp;IF(ISODD(BH20),"　","")</f>
        <v/>
      </c>
      <c r="BK20" s="558"/>
      <c r="BL20" s="558"/>
      <c r="BM20" s="558"/>
      <c r="BN20" s="558"/>
      <c r="BO20" s="560" t="str">
        <f ca="1">IF(BH21&gt;BR$9,LEFT(VLOOKUP($BG20,入力一般,BO$10),INT(BH21/2)),"")&amp;IF(ISODD(BH21),"　","")</f>
        <v/>
      </c>
      <c r="BP20" s="560"/>
      <c r="BQ20" s="560"/>
      <c r="BR20" s="561">
        <f ca="1">IF(CQ20=99,"終身",IF(SUM(CQ20)&gt;0,CQ20&amp;"年",CQ20))</f>
        <v>0</v>
      </c>
      <c r="BS20" s="561"/>
      <c r="BT20" s="561">
        <f ca="1">VLOOKUP($BG20,入力一般,BT$10)</f>
        <v>0</v>
      </c>
      <c r="BU20" s="561"/>
      <c r="BV20" s="561"/>
      <c r="BW20" s="561"/>
      <c r="BX20" s="561">
        <f ca="1">VLOOKUP($BG20,入力一般,BX$10)</f>
        <v>0</v>
      </c>
      <c r="BY20" s="561"/>
      <c r="BZ20" s="561"/>
      <c r="CA20" s="561"/>
      <c r="CB20" s="561">
        <f ca="1">VLOOKUP($BG20,入力一般,CB$10)</f>
        <v>0</v>
      </c>
      <c r="CC20" s="561"/>
      <c r="CD20" s="575">
        <f ca="1">IFERROR(VLOOKUP($BG20,入力一般,CD$10),"")</f>
        <v>0</v>
      </c>
      <c r="CE20" s="575"/>
      <c r="CF20" s="572">
        <f ca="1">VLOOKUP($BG20,入力一般,CI$10)</f>
        <v>0</v>
      </c>
      <c r="CG20" s="572"/>
      <c r="CH20" s="572"/>
      <c r="CI20" s="572"/>
      <c r="CJ20" s="154"/>
      <c r="CK20" s="557">
        <f ca="1">IF($CM$6=$CM$7,VLOOKUP($BG20,入力一般,CK$10),"")</f>
        <v>0</v>
      </c>
      <c r="CL20" s="557"/>
      <c r="CM20" s="566"/>
      <c r="CN20" s="153"/>
      <c r="CO20" s="155"/>
      <c r="CP20" s="155"/>
      <c r="CQ20" s="559">
        <f ca="1">VLOOKUP($BG20,入力一般,CQ$10)</f>
        <v>0</v>
      </c>
      <c r="CR20" s="559"/>
      <c r="CS20" s="559"/>
      <c r="CT20" s="155"/>
      <c r="CU20" s="145"/>
      <c r="CV20" s="145"/>
      <c r="CW20" s="145"/>
      <c r="CX20" s="145"/>
      <c r="CY20" s="145"/>
      <c r="CZ20" s="159"/>
      <c r="DA20" s="159"/>
      <c r="DB20" s="159"/>
      <c r="DC20" s="159"/>
      <c r="DD20" s="159"/>
      <c r="DE20" s="159"/>
      <c r="DF20" s="159"/>
      <c r="DG20" s="160"/>
      <c r="DH20" s="160"/>
      <c r="DI20" s="162"/>
      <c r="DJ20" s="162"/>
      <c r="DK20" s="162"/>
      <c r="DL20" s="162"/>
      <c r="DM20" s="162"/>
      <c r="DN20" s="162"/>
      <c r="DO20" s="162"/>
      <c r="DP20" s="162"/>
      <c r="DQ20" s="162"/>
      <c r="DR20" s="162"/>
      <c r="DS20" s="162"/>
      <c r="DT20" s="162"/>
      <c r="DU20" s="162"/>
      <c r="DV20" s="162"/>
      <c r="DW20" s="162"/>
      <c r="DX20" s="162"/>
      <c r="DY20" s="162"/>
      <c r="DZ20" s="162"/>
      <c r="EA20" s="160"/>
      <c r="EB20" s="601">
        <f ca="1">IF(BF5=1,'②入力（地震・社会・小規模共済等）'!T38,"")</f>
        <v>0</v>
      </c>
      <c r="EC20" s="601"/>
      <c r="ED20" s="601"/>
      <c r="EE20" s="601"/>
      <c r="EF20" s="159"/>
      <c r="EG20" s="121"/>
    </row>
    <row r="21" spans="4:142" ht="11.25" customHeight="1">
      <c r="D21" s="137"/>
      <c r="E21" s="142"/>
      <c r="BC21" s="109"/>
      <c r="BE21" s="2">
        <v>8</v>
      </c>
      <c r="BF21" s="107"/>
      <c r="BG21" s="484"/>
      <c r="BH21" s="61">
        <f ca="1">LEN(VLOOKUP($BG20,入力一般,BO$10))</f>
        <v>0</v>
      </c>
      <c r="BJ21" s="558">
        <f ca="1">IF(BH20&gt;BO$9,RIGHT(VLOOKUP($BG20,入力一般,BJ$10),ROUNDUP(BH20/2,0)),VLOOKUP($BG20,入力一般,BJ$10))</f>
        <v>0</v>
      </c>
      <c r="BK21" s="558"/>
      <c r="BL21" s="558"/>
      <c r="BM21" s="558"/>
      <c r="BN21" s="558"/>
      <c r="BO21" s="558">
        <f ca="1">IF(BH21&gt;BR$9,RIGHT(VLOOKUP($BG20,入力一般,BO$10),ROUNDUP(BH21/2,0)),VLOOKUP($BG20,入力一般,BO$10))</f>
        <v>0</v>
      </c>
      <c r="BP21" s="558"/>
      <c r="BQ21" s="558"/>
      <c r="BR21" s="561"/>
      <c r="BS21" s="561"/>
      <c r="BT21" s="561"/>
      <c r="BU21" s="561"/>
      <c r="BV21" s="561"/>
      <c r="BW21" s="561"/>
      <c r="BX21" s="561"/>
      <c r="BY21" s="561"/>
      <c r="BZ21" s="561"/>
      <c r="CA21" s="561"/>
      <c r="CB21" s="561"/>
      <c r="CC21" s="561"/>
      <c r="CD21" s="575"/>
      <c r="CE21" s="575"/>
      <c r="CF21" s="572"/>
      <c r="CG21" s="572"/>
      <c r="CH21" s="572"/>
      <c r="CI21" s="572"/>
      <c r="CJ21" s="154"/>
      <c r="CK21" s="557"/>
      <c r="CL21" s="557"/>
      <c r="CM21" s="566"/>
      <c r="CN21" s="153"/>
      <c r="CO21" s="155"/>
      <c r="CP21" s="155"/>
      <c r="CQ21" s="559"/>
      <c r="CR21" s="559"/>
      <c r="CS21" s="559"/>
      <c r="CT21" s="155"/>
      <c r="CU21" s="145"/>
      <c r="CV21" s="145"/>
      <c r="CW21" s="145"/>
      <c r="CX21" s="145"/>
      <c r="CY21" s="145"/>
      <c r="CZ21" s="159"/>
      <c r="DA21" s="159"/>
      <c r="DB21" s="159"/>
      <c r="DC21" s="159"/>
      <c r="DD21" s="159"/>
      <c r="DE21" s="159"/>
      <c r="DF21" s="163"/>
      <c r="DG21" s="160"/>
      <c r="DH21" s="160"/>
      <c r="DI21" s="160"/>
      <c r="DJ21" s="160"/>
      <c r="DK21" s="160"/>
      <c r="DL21" s="160"/>
      <c r="DM21" s="160"/>
      <c r="DN21" s="164"/>
      <c r="DO21" s="164"/>
      <c r="DP21" s="164"/>
      <c r="DQ21" s="164"/>
      <c r="DR21" s="164"/>
      <c r="DS21" s="164"/>
      <c r="DT21" s="164"/>
      <c r="DU21" s="164"/>
      <c r="DV21" s="164"/>
      <c r="DW21" s="162"/>
      <c r="DX21" s="162"/>
      <c r="DY21" s="162"/>
      <c r="DZ21" s="162"/>
      <c r="EA21" s="160"/>
      <c r="EB21" s="601"/>
      <c r="EC21" s="601"/>
      <c r="ED21" s="601"/>
      <c r="EE21" s="601"/>
      <c r="EF21" s="159"/>
      <c r="EG21" s="121"/>
    </row>
    <row r="22" spans="4:142" ht="11.25" customHeight="1">
      <c r="D22" s="137"/>
      <c r="E22" s="142"/>
      <c r="BC22" s="109"/>
      <c r="BE22" s="2">
        <v>9</v>
      </c>
      <c r="BJ22" s="165"/>
      <c r="BK22" s="165"/>
      <c r="BL22" s="165"/>
      <c r="BM22" s="574">
        <f ca="1">IF(BF5=1,'①入力（生命保険）'!AQ13,"")</f>
        <v>0</v>
      </c>
      <c r="BN22" s="574"/>
      <c r="BO22" s="574"/>
      <c r="BP22" s="574"/>
      <c r="BQ22" s="387"/>
      <c r="BR22" s="164"/>
      <c r="BS22" s="164"/>
      <c r="BT22" s="164"/>
      <c r="BU22" s="186"/>
      <c r="BV22" s="186"/>
      <c r="BW22" s="164"/>
      <c r="BX22" s="186"/>
      <c r="BY22" s="591">
        <f ca="1">IF(BF5=1,'①入力（生命保険）'!AT13,"")</f>
        <v>0</v>
      </c>
      <c r="BZ22" s="591"/>
      <c r="CA22" s="591"/>
      <c r="CB22" s="591"/>
      <c r="CC22" s="186"/>
      <c r="CD22" s="186"/>
      <c r="CE22" s="186"/>
      <c r="CF22" s="186"/>
      <c r="CG22" s="186"/>
      <c r="CH22" s="574">
        <f ca="1">IF(BF5=1,'①入力（生命保険）'!AW13,"")</f>
        <v>0</v>
      </c>
      <c r="CI22" s="574"/>
      <c r="CJ22" s="574"/>
      <c r="CK22" s="574"/>
      <c r="CL22" s="154"/>
      <c r="CM22" s="167"/>
      <c r="CN22" s="168"/>
      <c r="CO22" s="145"/>
      <c r="CP22" s="145"/>
      <c r="CQ22" s="145"/>
      <c r="CR22" s="145"/>
      <c r="CS22" s="145"/>
      <c r="CT22" s="145"/>
      <c r="CU22" s="145"/>
      <c r="CV22" s="145"/>
      <c r="CW22" s="145"/>
      <c r="CX22" s="145"/>
      <c r="CY22" s="145"/>
      <c r="CZ22" s="159"/>
      <c r="DA22" s="159"/>
      <c r="DB22" s="159"/>
      <c r="DC22" s="159"/>
      <c r="DD22" s="159"/>
      <c r="DE22" s="159"/>
      <c r="DF22" s="163"/>
      <c r="DG22" s="160"/>
      <c r="DH22" s="160"/>
      <c r="DI22" s="160"/>
      <c r="DJ22" s="160"/>
      <c r="DK22" s="160"/>
      <c r="DL22" s="160"/>
      <c r="DM22" s="160"/>
      <c r="DN22" s="166"/>
      <c r="DO22" s="166"/>
      <c r="DP22" s="166"/>
      <c r="DQ22" s="166"/>
      <c r="DR22" s="166"/>
      <c r="DS22" s="166"/>
      <c r="DT22" s="166"/>
      <c r="DU22" s="166"/>
      <c r="DV22" s="166"/>
      <c r="DW22" s="169"/>
      <c r="DX22" s="169"/>
      <c r="DY22" s="169"/>
      <c r="DZ22" s="160"/>
      <c r="EA22" s="160"/>
      <c r="EB22" s="170"/>
      <c r="EC22" s="170"/>
      <c r="ED22" s="170"/>
      <c r="EE22" s="160"/>
      <c r="EF22" s="159"/>
    </row>
    <row r="23" spans="4:142" ht="11.25" customHeight="1">
      <c r="D23" s="138"/>
      <c r="E23" s="109"/>
      <c r="BC23" s="109"/>
      <c r="BE23" s="2">
        <v>10</v>
      </c>
      <c r="BJ23" s="165"/>
      <c r="BK23" s="165"/>
      <c r="BL23" s="165"/>
      <c r="BM23" s="574"/>
      <c r="BN23" s="574"/>
      <c r="BO23" s="574"/>
      <c r="BP23" s="574"/>
      <c r="BQ23" s="387"/>
      <c r="BR23" s="164"/>
      <c r="BS23" s="164"/>
      <c r="BT23" s="164"/>
      <c r="BU23" s="186"/>
      <c r="BV23" s="186"/>
      <c r="BW23" s="164"/>
      <c r="BX23" s="186"/>
      <c r="BY23" s="591"/>
      <c r="BZ23" s="591"/>
      <c r="CA23" s="591"/>
      <c r="CB23" s="591"/>
      <c r="CC23" s="186"/>
      <c r="CD23" s="186"/>
      <c r="CE23" s="186"/>
      <c r="CF23" s="186"/>
      <c r="CG23" s="186"/>
      <c r="CH23" s="574"/>
      <c r="CI23" s="574"/>
      <c r="CJ23" s="574"/>
      <c r="CK23" s="574"/>
      <c r="CL23" s="154"/>
      <c r="CM23" s="167"/>
      <c r="CN23" s="168"/>
      <c r="CO23" s="145"/>
      <c r="CP23" s="145"/>
      <c r="CQ23" s="145"/>
      <c r="CR23" s="145"/>
      <c r="CS23" s="145"/>
      <c r="CT23" s="145"/>
      <c r="CU23" s="145"/>
      <c r="CV23" s="145"/>
      <c r="CW23" s="145"/>
      <c r="CX23" s="145"/>
      <c r="CY23" s="145"/>
      <c r="CZ23" s="159"/>
      <c r="DA23" s="159"/>
      <c r="DB23" s="159"/>
      <c r="DC23" s="159"/>
      <c r="DD23" s="159"/>
      <c r="DE23" s="159"/>
      <c r="DF23" s="163"/>
      <c r="DG23" s="572">
        <f ca="1">IF(BF5=1,'②入力（地震・社会・小規模共済等）'!Q40,"")</f>
        <v>0</v>
      </c>
      <c r="DH23" s="572"/>
      <c r="DI23" s="572"/>
      <c r="DJ23" s="572"/>
      <c r="DK23" s="572"/>
      <c r="DL23" s="572"/>
      <c r="DM23" s="160"/>
      <c r="DN23" s="160"/>
      <c r="DO23" s="164"/>
      <c r="DP23" s="164"/>
      <c r="DQ23" s="164"/>
      <c r="DR23" s="164"/>
      <c r="DS23" s="164"/>
      <c r="DT23" s="164"/>
      <c r="DU23" s="164"/>
      <c r="DV23" s="164"/>
      <c r="DW23" s="162"/>
      <c r="DX23" s="162"/>
      <c r="DY23" s="162"/>
      <c r="DZ23" s="160"/>
      <c r="EA23" s="624">
        <f ca="1">IF(BF5=1,'②入力（地震・社会・小規模共済等）'!T40,"")</f>
        <v>0</v>
      </c>
      <c r="EB23" s="624"/>
      <c r="EC23" s="624"/>
      <c r="ED23" s="624"/>
      <c r="EE23" s="624"/>
      <c r="EF23" s="159"/>
    </row>
    <row r="24" spans="4:142" ht="11.25" customHeight="1">
      <c r="D24" s="138"/>
      <c r="E24" s="109"/>
      <c r="BC24" s="109"/>
      <c r="BE24" s="2">
        <v>11</v>
      </c>
      <c r="BJ24" s="171"/>
      <c r="BK24" s="171"/>
      <c r="BL24" s="171"/>
      <c r="BM24" s="574">
        <f ca="1">IF(BF5=1,'①入力（生命保険）'!AQ14,"")</f>
        <v>0</v>
      </c>
      <c r="BN24" s="574"/>
      <c r="BO24" s="574"/>
      <c r="BP24" s="574"/>
      <c r="BQ24" s="387"/>
      <c r="BR24" s="164"/>
      <c r="BS24" s="164"/>
      <c r="BT24" s="164"/>
      <c r="BU24" s="186"/>
      <c r="BV24" s="186"/>
      <c r="BW24" s="164"/>
      <c r="BX24" s="186"/>
      <c r="BY24" s="591">
        <f ca="1">IF(BF5=1,'①入力（生命保険）'!AT14,"")</f>
        <v>0</v>
      </c>
      <c r="BZ24" s="591"/>
      <c r="CA24" s="591"/>
      <c r="CB24" s="591"/>
      <c r="CC24" s="186"/>
      <c r="CD24" s="186"/>
      <c r="CE24" s="186"/>
      <c r="CF24" s="186"/>
      <c r="CG24" s="186"/>
      <c r="CH24" s="574" t="str">
        <f ca="1">IF(BF5=1,TEXT('①入力（生命保険）'!AW14,"#,##＃"),"")</f>
        <v/>
      </c>
      <c r="CI24" s="574"/>
      <c r="CJ24" s="574"/>
      <c r="CK24" s="574"/>
      <c r="CL24" s="154"/>
      <c r="CM24" s="172"/>
      <c r="CN24" s="145"/>
      <c r="CO24" s="145"/>
      <c r="CP24" s="145"/>
      <c r="CQ24" s="145"/>
      <c r="CR24" s="145"/>
      <c r="CS24" s="145"/>
      <c r="CT24" s="145"/>
      <c r="CU24" s="145"/>
      <c r="CV24" s="145"/>
      <c r="CW24" s="145"/>
      <c r="CX24" s="145"/>
      <c r="CY24" s="145"/>
      <c r="CZ24" s="159"/>
      <c r="DA24" s="159"/>
      <c r="DB24" s="159"/>
      <c r="DC24" s="159"/>
      <c r="DD24" s="159"/>
      <c r="DE24" s="159"/>
      <c r="DF24" s="159"/>
      <c r="DG24" s="572"/>
      <c r="DH24" s="572"/>
      <c r="DI24" s="572"/>
      <c r="DJ24" s="572"/>
      <c r="DK24" s="572"/>
      <c r="DL24" s="572"/>
      <c r="DM24" s="160"/>
      <c r="DN24" s="160"/>
      <c r="DO24" s="160"/>
      <c r="DP24" s="160"/>
      <c r="DQ24" s="160"/>
      <c r="DR24" s="160"/>
      <c r="DS24" s="160"/>
      <c r="DT24" s="160"/>
      <c r="DU24" s="160"/>
      <c r="DV24" s="160"/>
      <c r="DW24" s="160"/>
      <c r="DX24" s="160"/>
      <c r="DY24" s="160"/>
      <c r="DZ24" s="160"/>
      <c r="EA24" s="624"/>
      <c r="EB24" s="624"/>
      <c r="EC24" s="624"/>
      <c r="ED24" s="624"/>
      <c r="EE24" s="624"/>
      <c r="EF24" s="159"/>
    </row>
    <row r="25" spans="4:142" ht="11.25" customHeight="1">
      <c r="E25" s="109"/>
      <c r="BC25" s="109"/>
      <c r="BE25" s="2">
        <v>12</v>
      </c>
      <c r="BJ25" s="171"/>
      <c r="BK25" s="171"/>
      <c r="BL25" s="171"/>
      <c r="BM25" s="574"/>
      <c r="BN25" s="574"/>
      <c r="BO25" s="574"/>
      <c r="BP25" s="574"/>
      <c r="BQ25" s="387"/>
      <c r="BR25" s="164"/>
      <c r="BS25" s="164"/>
      <c r="BT25" s="164"/>
      <c r="BU25" s="186"/>
      <c r="BV25" s="186"/>
      <c r="BW25" s="164"/>
      <c r="BX25" s="186"/>
      <c r="BY25" s="591"/>
      <c r="BZ25" s="591"/>
      <c r="CA25" s="591"/>
      <c r="CB25" s="591"/>
      <c r="CC25" s="186"/>
      <c r="CD25" s="186"/>
      <c r="CE25" s="186"/>
      <c r="CF25" s="186"/>
      <c r="CG25" s="186"/>
      <c r="CH25" s="574"/>
      <c r="CI25" s="574"/>
      <c r="CJ25" s="574"/>
      <c r="CK25" s="574"/>
      <c r="CL25" s="154"/>
      <c r="CM25" s="172"/>
      <c r="CN25" s="145"/>
      <c r="CO25" s="145"/>
      <c r="CP25" s="145"/>
      <c r="CQ25" s="145"/>
      <c r="CR25" s="145"/>
      <c r="CS25" s="145"/>
      <c r="CT25" s="145"/>
      <c r="CU25" s="145"/>
      <c r="CV25" s="145"/>
      <c r="CW25" s="145"/>
      <c r="CX25" s="145"/>
      <c r="CY25" s="145"/>
      <c r="CZ25" s="145"/>
      <c r="DA25" s="145"/>
      <c r="DB25" s="145"/>
      <c r="DC25" s="145"/>
      <c r="DD25" s="145"/>
      <c r="DE25" s="145"/>
      <c r="DF25" s="145"/>
      <c r="DG25" s="160"/>
      <c r="DH25" s="160"/>
      <c r="DI25" s="160"/>
      <c r="DJ25" s="160"/>
      <c r="DK25" s="160"/>
      <c r="DL25" s="160"/>
      <c r="DM25" s="160"/>
      <c r="DN25" s="160"/>
      <c r="DO25" s="160"/>
      <c r="DP25" s="160"/>
      <c r="DQ25" s="160"/>
      <c r="DR25" s="160"/>
      <c r="DS25" s="160"/>
      <c r="DT25" s="160"/>
      <c r="DU25" s="160"/>
      <c r="DV25" s="160"/>
      <c r="DW25" s="160"/>
      <c r="DX25" s="160"/>
      <c r="DY25" s="160"/>
      <c r="DZ25" s="160"/>
      <c r="EA25" s="601" t="str">
        <f ca="1">IF(BF5=1,TEXT('②入力（地震・社会・小規模共済等）'!T42,"#,##＃"),"")</f>
        <v/>
      </c>
      <c r="EB25" s="601"/>
      <c r="EC25" s="601"/>
      <c r="ED25" s="601"/>
      <c r="EE25" s="162"/>
      <c r="EF25" s="159"/>
    </row>
    <row r="26" spans="4:142" ht="11.25" customHeight="1">
      <c r="E26" s="109"/>
      <c r="BC26" s="109"/>
      <c r="BE26" s="2">
        <v>13</v>
      </c>
      <c r="BF26" s="108"/>
      <c r="BG26" s="592">
        <f ca="1">BF5*3-2</f>
        <v>1</v>
      </c>
      <c r="BH26" s="60">
        <f ca="1">LEN(VLOOKUP($BG26,入力介護,BJ$11))</f>
        <v>0</v>
      </c>
      <c r="BJ26" s="558" t="str">
        <f ca="1">IF(BH26&gt;$BO$9,LEFT(VLOOKUP($BG26,入力介護,BJ$11),INT(BH26/2)),"")&amp;IF(ISODD(BH26),"　","")</f>
        <v/>
      </c>
      <c r="BK26" s="558"/>
      <c r="BL26" s="558"/>
      <c r="BM26" s="558"/>
      <c r="BN26" s="558"/>
      <c r="BO26" s="560" t="str">
        <f ca="1">IF(BH27&gt;BR$9,LEFT(VLOOKUP($BG26,入力介護,BO$11),INT(BH27/2)),"")&amp;IF(ISODD(BH27),"　","")</f>
        <v/>
      </c>
      <c r="BP26" s="560"/>
      <c r="BQ26" s="560"/>
      <c r="BR26" s="561">
        <f ca="1">IF(CQ26=99,"終身",IF(SUM(CQ26)&gt;0,CQ26&amp;"年",CQ26))</f>
        <v>0</v>
      </c>
      <c r="BS26" s="561"/>
      <c r="BT26" s="561">
        <f ca="1">VLOOKUP($BG26,入力介護,BT$11)</f>
        <v>0</v>
      </c>
      <c r="BU26" s="561"/>
      <c r="BV26" s="561"/>
      <c r="BW26" s="561"/>
      <c r="BX26" s="561">
        <f ca="1">VLOOKUP($BG26,入力介護,BX$11)</f>
        <v>0</v>
      </c>
      <c r="BY26" s="561"/>
      <c r="BZ26" s="561"/>
      <c r="CA26" s="561"/>
      <c r="CB26" s="561">
        <f ca="1">VLOOKUP($BG26,入力介護,CB$11)</f>
        <v>0</v>
      </c>
      <c r="CC26" s="561"/>
      <c r="CD26" s="573"/>
      <c r="CE26" s="573"/>
      <c r="CF26" s="572">
        <f ca="1">VLOOKUP($BG26,入力介護,CI$11)</f>
        <v>0</v>
      </c>
      <c r="CG26" s="572"/>
      <c r="CH26" s="572"/>
      <c r="CI26" s="572"/>
      <c r="CJ26" s="173"/>
      <c r="CK26" s="557">
        <f ca="1">IF($CM$6=$CM$7,VLOOKUP($BG26,入力介護,CK$11),"")</f>
        <v>0</v>
      </c>
      <c r="CL26" s="557"/>
      <c r="CM26" s="566"/>
      <c r="CN26" s="153"/>
      <c r="CO26" s="155"/>
      <c r="CP26" s="155"/>
      <c r="CQ26" s="576">
        <f ca="1">VLOOKUP($BG26,入力介護,CQ$11)</f>
        <v>0</v>
      </c>
      <c r="CR26" s="577"/>
      <c r="CS26" s="578"/>
      <c r="CT26" s="155"/>
      <c r="CU26" s="145"/>
      <c r="CV26" s="145"/>
      <c r="CW26" s="145"/>
      <c r="CX26" s="145"/>
      <c r="CY26" s="145"/>
      <c r="CZ26" s="145"/>
      <c r="DA26" s="145"/>
      <c r="DB26" s="145"/>
      <c r="DC26" s="145"/>
      <c r="DD26" s="145"/>
      <c r="DE26" s="145"/>
      <c r="DF26" s="145"/>
      <c r="DG26" s="160"/>
      <c r="DH26" s="160"/>
      <c r="DI26" s="162"/>
      <c r="DJ26" s="162"/>
      <c r="DK26" s="162"/>
      <c r="DL26" s="162"/>
      <c r="DM26" s="162"/>
      <c r="DN26" s="164"/>
      <c r="DO26" s="164"/>
      <c r="DP26" s="164"/>
      <c r="DQ26" s="164"/>
      <c r="DR26" s="164"/>
      <c r="DS26" s="164"/>
      <c r="DT26" s="164"/>
      <c r="DU26" s="160"/>
      <c r="DV26" s="160"/>
      <c r="DW26" s="160"/>
      <c r="DX26" s="160"/>
      <c r="DY26" s="160"/>
      <c r="DZ26" s="160"/>
      <c r="EA26" s="601"/>
      <c r="EB26" s="601"/>
      <c r="EC26" s="601"/>
      <c r="ED26" s="601"/>
      <c r="EE26" s="162"/>
      <c r="EF26" s="159"/>
    </row>
    <row r="27" spans="4:142" ht="11.25" customHeight="1">
      <c r="E27" s="109"/>
      <c r="BC27" s="109"/>
      <c r="BE27" s="2">
        <v>14</v>
      </c>
      <c r="BF27" s="122"/>
      <c r="BG27" s="592"/>
      <c r="BH27" s="61">
        <f ca="1">LEN(VLOOKUP($BG26,入力介護,BO$11))</f>
        <v>0</v>
      </c>
      <c r="BJ27" s="571">
        <f ca="1">IF(BH26&gt;$BO$9,RIGHT(VLOOKUP($BG26,入力介護,BJ$11),ROUNDUP(BH26/2,0)),VLOOKUP($BG26,入力介護,BJ$11))</f>
        <v>0</v>
      </c>
      <c r="BK27" s="571"/>
      <c r="BL27" s="571"/>
      <c r="BM27" s="571"/>
      <c r="BN27" s="571"/>
      <c r="BO27" s="571">
        <f ca="1">IF(BH27&gt;BR$9,RIGHT(VLOOKUP($BG26,入力介護,BO$11),ROUNDUP(BH27/2,0)),VLOOKUP($BG26,入力介護,BO$11))</f>
        <v>0</v>
      </c>
      <c r="BP27" s="571"/>
      <c r="BQ27" s="571"/>
      <c r="BR27" s="561"/>
      <c r="BS27" s="561"/>
      <c r="BT27" s="561"/>
      <c r="BU27" s="561"/>
      <c r="BV27" s="561"/>
      <c r="BW27" s="561"/>
      <c r="BX27" s="561"/>
      <c r="BY27" s="561"/>
      <c r="BZ27" s="561"/>
      <c r="CA27" s="561"/>
      <c r="CB27" s="561"/>
      <c r="CC27" s="561"/>
      <c r="CD27" s="573"/>
      <c r="CE27" s="573"/>
      <c r="CF27" s="572"/>
      <c r="CG27" s="572"/>
      <c r="CH27" s="572"/>
      <c r="CI27" s="572"/>
      <c r="CJ27" s="173"/>
      <c r="CK27" s="557"/>
      <c r="CL27" s="557"/>
      <c r="CM27" s="566"/>
      <c r="CN27" s="153"/>
      <c r="CO27" s="155"/>
      <c r="CP27" s="155"/>
      <c r="CQ27" s="579"/>
      <c r="CR27" s="580"/>
      <c r="CS27" s="581"/>
      <c r="CT27" s="155"/>
      <c r="CU27" s="145"/>
      <c r="CV27" s="145"/>
      <c r="CX27" s="145"/>
      <c r="CY27" s="145"/>
      <c r="DY27" s="145"/>
      <c r="DZ27" s="174"/>
      <c r="EA27" s="174"/>
      <c r="EB27" s="174"/>
      <c r="EC27" s="174"/>
      <c r="ED27" s="174"/>
      <c r="EE27" s="174"/>
      <c r="EF27" s="145"/>
    </row>
    <row r="28" spans="4:142" ht="11.25" customHeight="1">
      <c r="E28" s="109"/>
      <c r="BC28" s="109"/>
      <c r="BE28" s="2">
        <v>15</v>
      </c>
      <c r="BF28" s="122"/>
      <c r="BG28" s="484">
        <f ca="1">BG26+1</f>
        <v>2</v>
      </c>
      <c r="BH28" s="60">
        <f ca="1">LEN(VLOOKUP($BG28,入力介護,BJ$11))</f>
        <v>0</v>
      </c>
      <c r="BJ28" s="558" t="str">
        <f ca="1">IF(BH28&gt;$BO$9,LEFT(VLOOKUP($BG28,入力介護,BJ$11),INT(BH28/2)),"")&amp;IF(ISODD(BH28),"　","")</f>
        <v/>
      </c>
      <c r="BK28" s="558"/>
      <c r="BL28" s="558"/>
      <c r="BM28" s="558"/>
      <c r="BN28" s="558"/>
      <c r="BO28" s="560" t="str">
        <f ca="1">IF(BH29&gt;BR$9,LEFT(VLOOKUP($BG28,入力介護,BO$11),INT(BH29/2)),"")&amp;IF(ISODD(BH29),"　","")</f>
        <v/>
      </c>
      <c r="BP28" s="560"/>
      <c r="BQ28" s="560"/>
      <c r="BR28" s="561">
        <f ca="1">IF(CQ28=99,"終身",IF(SUM(CQ28)&gt;0,CQ28&amp;"年",CQ28))</f>
        <v>0</v>
      </c>
      <c r="BS28" s="561"/>
      <c r="BT28" s="561">
        <f ca="1">VLOOKUP($BG28,入力介護,BT$11)</f>
        <v>0</v>
      </c>
      <c r="BU28" s="561"/>
      <c r="BV28" s="561"/>
      <c r="BW28" s="561"/>
      <c r="BX28" s="561">
        <f ca="1">VLOOKUP($BG28,入力介護,BX$11)</f>
        <v>0</v>
      </c>
      <c r="BY28" s="561"/>
      <c r="BZ28" s="561"/>
      <c r="CA28" s="561"/>
      <c r="CB28" s="561">
        <f ca="1">VLOOKUP($BG28,入力介護,CB$11)</f>
        <v>0</v>
      </c>
      <c r="CC28" s="561"/>
      <c r="CD28" s="573"/>
      <c r="CE28" s="573"/>
      <c r="CF28" s="572">
        <f ca="1">VLOOKUP($BG28,入力介護,CI$11)</f>
        <v>0</v>
      </c>
      <c r="CG28" s="572"/>
      <c r="CH28" s="572"/>
      <c r="CI28" s="572"/>
      <c r="CJ28" s="173"/>
      <c r="CK28" s="557">
        <f ca="1">IF($CM$6=$CM$7,VLOOKUP($BG28,入力介護,CK$11),"")</f>
        <v>0</v>
      </c>
      <c r="CL28" s="557"/>
      <c r="CM28" s="566"/>
      <c r="CN28" s="153"/>
      <c r="CO28" s="155"/>
      <c r="CP28" s="155"/>
      <c r="CQ28" s="576">
        <f ca="1">VLOOKUP($BG28,入力介護,CQ$11)</f>
        <v>0</v>
      </c>
      <c r="CR28" s="577"/>
      <c r="CS28" s="578"/>
      <c r="CT28" s="155"/>
      <c r="CU28" s="145"/>
      <c r="CV28" s="145"/>
      <c r="CX28" s="145"/>
      <c r="CY28" s="145"/>
      <c r="DY28" s="145"/>
      <c r="DZ28" s="174"/>
      <c r="EA28" s="174"/>
      <c r="EB28" s="174"/>
      <c r="EC28" s="174"/>
      <c r="ED28" s="174"/>
      <c r="EE28" s="174"/>
      <c r="EF28" s="145"/>
    </row>
    <row r="29" spans="4:142" ht="11.25" customHeight="1">
      <c r="E29" s="109"/>
      <c r="BC29" s="109"/>
      <c r="BE29" s="2">
        <v>16</v>
      </c>
      <c r="BF29" s="122" t="s">
        <v>135</v>
      </c>
      <c r="BG29" s="484"/>
      <c r="BH29" s="61">
        <f ca="1">LEN(VLOOKUP($BG28,入力介護,BO$11))</f>
        <v>0</v>
      </c>
      <c r="BJ29" s="571">
        <f ca="1">IF(BH28&gt;$BO$9,RIGHT(VLOOKUP($BG28,入力介護,BJ$11),ROUNDUP(BH28/2,0)),VLOOKUP($BG28,入力介護,BJ$11))</f>
        <v>0</v>
      </c>
      <c r="BK29" s="571"/>
      <c r="BL29" s="571"/>
      <c r="BM29" s="571"/>
      <c r="BN29" s="571"/>
      <c r="BO29" s="571">
        <f ca="1">IF(BH29&gt;BR$9,RIGHT(VLOOKUP($BG28,入力介護,BO$11),ROUNDUP(BH29/2,0)),VLOOKUP($BG28,入力介護,BO$11))</f>
        <v>0</v>
      </c>
      <c r="BP29" s="571"/>
      <c r="BQ29" s="571"/>
      <c r="BR29" s="561"/>
      <c r="BS29" s="561"/>
      <c r="BT29" s="561"/>
      <c r="BU29" s="561"/>
      <c r="BV29" s="561"/>
      <c r="BW29" s="561"/>
      <c r="BX29" s="561"/>
      <c r="BY29" s="561"/>
      <c r="BZ29" s="561"/>
      <c r="CA29" s="561"/>
      <c r="CB29" s="561"/>
      <c r="CC29" s="561"/>
      <c r="CD29" s="573"/>
      <c r="CE29" s="573"/>
      <c r="CF29" s="572"/>
      <c r="CG29" s="572"/>
      <c r="CH29" s="572"/>
      <c r="CI29" s="572"/>
      <c r="CJ29" s="173"/>
      <c r="CK29" s="557"/>
      <c r="CL29" s="557"/>
      <c r="CM29" s="566"/>
      <c r="CN29" s="153"/>
      <c r="CO29" s="155"/>
      <c r="CP29" s="155"/>
      <c r="CQ29" s="579"/>
      <c r="CR29" s="580"/>
      <c r="CS29" s="581"/>
      <c r="CT29" s="155"/>
      <c r="CX29" s="145"/>
      <c r="CY29" s="145"/>
    </row>
    <row r="30" spans="4:142" ht="11.25" customHeight="1">
      <c r="E30" s="109"/>
      <c r="BC30" s="109"/>
      <c r="BE30" s="2">
        <v>17</v>
      </c>
      <c r="BF30" s="122"/>
      <c r="BG30" s="484">
        <f ca="1">BG28+1</f>
        <v>3</v>
      </c>
      <c r="BH30" s="60">
        <f ca="1">LEN(VLOOKUP($BG30,入力介護,BJ$11))</f>
        <v>0</v>
      </c>
      <c r="BJ30" s="558" t="str">
        <f ca="1">IF(BH30&gt;$BO$9,LEFT(VLOOKUP($BG30,入力介護,BJ$11),INT(BH30/2)),"")&amp;IF(ISODD(BH30),"　","")</f>
        <v/>
      </c>
      <c r="BK30" s="558"/>
      <c r="BL30" s="558"/>
      <c r="BM30" s="558"/>
      <c r="BN30" s="558"/>
      <c r="BO30" s="560" t="str">
        <f ca="1">IF(BH31&gt;BR$9,LEFT(VLOOKUP($BG30,入力介護,BO$11),INT(BH31/2)),"")&amp;IF(ISODD(BH31),"　","")</f>
        <v/>
      </c>
      <c r="BP30" s="560"/>
      <c r="BQ30" s="560"/>
      <c r="BR30" s="561">
        <f ca="1">IF(CQ30=99,"終身",IF(SUM(CQ30)&gt;0,CQ30&amp;"年",CQ30))</f>
        <v>0</v>
      </c>
      <c r="BS30" s="561"/>
      <c r="BT30" s="561">
        <f ca="1">VLOOKUP($BG30,入力介護,BT$11)</f>
        <v>0</v>
      </c>
      <c r="BU30" s="561"/>
      <c r="BV30" s="561"/>
      <c r="BW30" s="561"/>
      <c r="BX30" s="561">
        <f ca="1">VLOOKUP($BG30,入力介護,BX$11)</f>
        <v>0</v>
      </c>
      <c r="BY30" s="561"/>
      <c r="BZ30" s="561"/>
      <c r="CA30" s="561"/>
      <c r="CB30" s="561">
        <f ca="1">VLOOKUP($BG30,入力介護,CB$11)</f>
        <v>0</v>
      </c>
      <c r="CC30" s="561"/>
      <c r="CD30" s="573"/>
      <c r="CE30" s="573"/>
      <c r="CF30" s="572">
        <f ca="1">VLOOKUP($BG30,入力介護,CI$11)</f>
        <v>0</v>
      </c>
      <c r="CG30" s="572"/>
      <c r="CH30" s="572"/>
      <c r="CI30" s="572"/>
      <c r="CJ30" s="173"/>
      <c r="CK30" s="557">
        <f ca="1">IF($CM$6=$CM$7,VLOOKUP($BG30,入力介護,CK$11),"")</f>
        <v>0</v>
      </c>
      <c r="CL30" s="557"/>
      <c r="CM30" s="566"/>
      <c r="CN30" s="153"/>
      <c r="CO30" s="155"/>
      <c r="CP30" s="155"/>
      <c r="CQ30" s="576">
        <f ca="1">VLOOKUP($BG30,入力介護,CQ$11)</f>
        <v>0</v>
      </c>
      <c r="CR30" s="577"/>
      <c r="CS30" s="578"/>
      <c r="CT30" s="155"/>
      <c r="CU30" s="175"/>
      <c r="CV30" s="176"/>
      <c r="CW30" s="634">
        <f ca="1">BF5*2-1</f>
        <v>1</v>
      </c>
      <c r="CX30" s="145"/>
      <c r="CY30" s="145"/>
      <c r="CZ30" s="558">
        <f ca="1">VLOOKUP($CW30,社保入力,CZ$11)</f>
        <v>0</v>
      </c>
      <c r="DA30" s="558"/>
      <c r="DB30" s="558"/>
      <c r="DC30" s="558"/>
      <c r="DD30" s="558"/>
      <c r="DE30" s="558"/>
      <c r="DF30" s="558">
        <f ca="1">VLOOKUP($CW30,社保入力,DF$11)</f>
        <v>0</v>
      </c>
      <c r="DG30" s="558"/>
      <c r="DH30" s="558"/>
      <c r="DI30" s="558"/>
      <c r="DJ30" s="558"/>
      <c r="DK30" s="558"/>
      <c r="DL30" s="558"/>
      <c r="DM30" s="558"/>
      <c r="DN30" s="558">
        <f ca="1">VLOOKUP($CW30,社保入力,EL$11)</f>
        <v>0</v>
      </c>
      <c r="DO30" s="558"/>
      <c r="DP30" s="558"/>
      <c r="DQ30" s="558"/>
      <c r="DR30" s="558"/>
      <c r="DS30" s="558"/>
      <c r="DT30" s="558"/>
      <c r="DU30" s="558"/>
      <c r="DV30" s="558"/>
      <c r="DW30" s="558"/>
      <c r="DX30" s="558"/>
      <c r="DY30" s="623">
        <f ca="1">VLOOKUP($CW30,社保入力,DM$11)</f>
        <v>0</v>
      </c>
      <c r="DZ30" s="623"/>
      <c r="EA30" s="623"/>
      <c r="EB30" s="623"/>
      <c r="EC30" s="623"/>
      <c r="ED30" s="623"/>
      <c r="EE30" s="623"/>
    </row>
    <row r="31" spans="4:142" ht="11.25" customHeight="1">
      <c r="E31" s="109"/>
      <c r="BC31" s="109"/>
      <c r="BE31" s="2">
        <v>18</v>
      </c>
      <c r="BF31" s="107"/>
      <c r="BG31" s="484"/>
      <c r="BH31" s="61">
        <f ca="1">LEN(VLOOKUP($BG30,入力介護,BO$11))</f>
        <v>0</v>
      </c>
      <c r="BJ31" s="571">
        <f ca="1">IF(BH30&gt;$BO$9,RIGHT(VLOOKUP($BG30,入力介護,BJ$11),ROUNDUP(BH30/2,0)),VLOOKUP($BG30,入力介護,BJ$11))</f>
        <v>0</v>
      </c>
      <c r="BK31" s="571"/>
      <c r="BL31" s="571"/>
      <c r="BM31" s="571"/>
      <c r="BN31" s="571"/>
      <c r="BO31" s="571">
        <f ca="1">IF(BH31&gt;BR$9,RIGHT(VLOOKUP($BG30,入力介護,BO$11),ROUNDUP(BH31/2,0)),VLOOKUP($BG30,入力介護,BO$11))</f>
        <v>0</v>
      </c>
      <c r="BP31" s="571"/>
      <c r="BQ31" s="571"/>
      <c r="BR31" s="561"/>
      <c r="BS31" s="561"/>
      <c r="BT31" s="561"/>
      <c r="BU31" s="561"/>
      <c r="BV31" s="561"/>
      <c r="BW31" s="561"/>
      <c r="BX31" s="561"/>
      <c r="BY31" s="561"/>
      <c r="BZ31" s="561"/>
      <c r="CA31" s="561"/>
      <c r="CB31" s="561"/>
      <c r="CC31" s="561"/>
      <c r="CD31" s="573"/>
      <c r="CE31" s="573"/>
      <c r="CF31" s="572"/>
      <c r="CG31" s="572"/>
      <c r="CH31" s="572"/>
      <c r="CI31" s="572"/>
      <c r="CJ31" s="173"/>
      <c r="CK31" s="557"/>
      <c r="CL31" s="557"/>
      <c r="CM31" s="566"/>
      <c r="CN31" s="153"/>
      <c r="CO31" s="155"/>
      <c r="CP31" s="155"/>
      <c r="CQ31" s="579"/>
      <c r="CR31" s="580"/>
      <c r="CS31" s="581"/>
      <c r="CT31" s="155"/>
      <c r="CU31" s="177" t="s">
        <v>132</v>
      </c>
      <c r="CV31" s="178"/>
      <c r="CW31" s="634"/>
      <c r="CX31" s="145"/>
      <c r="CY31" s="145"/>
      <c r="CZ31" s="558"/>
      <c r="DA31" s="558"/>
      <c r="DB31" s="558"/>
      <c r="DC31" s="558"/>
      <c r="DD31" s="558"/>
      <c r="DE31" s="558"/>
      <c r="DF31" s="558"/>
      <c r="DG31" s="558"/>
      <c r="DH31" s="558"/>
      <c r="DI31" s="558"/>
      <c r="DJ31" s="558"/>
      <c r="DK31" s="558"/>
      <c r="DL31" s="558"/>
      <c r="DM31" s="558"/>
      <c r="DN31" s="558"/>
      <c r="DO31" s="558"/>
      <c r="DP31" s="558"/>
      <c r="DQ31" s="558"/>
      <c r="DR31" s="558"/>
      <c r="DS31" s="558"/>
      <c r="DT31" s="558"/>
      <c r="DU31" s="558"/>
      <c r="DV31" s="558"/>
      <c r="DW31" s="558"/>
      <c r="DX31" s="558"/>
      <c r="DY31" s="623"/>
      <c r="DZ31" s="623"/>
      <c r="EA31" s="623"/>
      <c r="EB31" s="623"/>
      <c r="EC31" s="623"/>
      <c r="ED31" s="623"/>
      <c r="EE31" s="623"/>
      <c r="EF31" s="145"/>
    </row>
    <row r="32" spans="4:142" ht="11.25" customHeight="1">
      <c r="E32" s="109"/>
      <c r="BC32" s="109"/>
      <c r="BE32" s="2">
        <v>19</v>
      </c>
      <c r="BJ32" s="171"/>
      <c r="BK32" s="171"/>
      <c r="BL32" s="171"/>
      <c r="BM32" s="570">
        <f ca="1">IF(BF5=1,'①入力（生命保険）'!AQ32,"")</f>
        <v>0</v>
      </c>
      <c r="BN32" s="570"/>
      <c r="BO32" s="570"/>
      <c r="BP32" s="570"/>
      <c r="BQ32" s="387"/>
      <c r="BR32" s="164"/>
      <c r="BS32" s="164"/>
      <c r="BT32" s="186"/>
      <c r="BU32" s="186"/>
      <c r="BV32" s="164"/>
      <c r="BW32" s="164"/>
      <c r="BX32" s="164"/>
      <c r="BY32" s="164"/>
      <c r="BZ32" s="164"/>
      <c r="CA32" s="164"/>
      <c r="CB32" s="164"/>
      <c r="CC32" s="164"/>
      <c r="CD32" s="179"/>
      <c r="CE32" s="179"/>
      <c r="CF32" s="179"/>
      <c r="CG32" s="179"/>
      <c r="CH32" s="570" t="str">
        <f ca="1">IF(BF5=1,TEXT('①入力（生命保険）'!AV32,"#,##＃"),"")</f>
        <v/>
      </c>
      <c r="CI32" s="570"/>
      <c r="CJ32" s="570"/>
      <c r="CK32" s="570"/>
      <c r="CL32" s="180"/>
      <c r="CM32" s="172"/>
      <c r="CN32" s="145"/>
      <c r="CO32" s="145"/>
      <c r="CP32" s="145"/>
      <c r="CQ32" s="145"/>
      <c r="CR32" s="145"/>
      <c r="CS32" s="145"/>
      <c r="CT32" s="145"/>
      <c r="CU32" s="177"/>
      <c r="CV32" s="178"/>
      <c r="CW32" s="622">
        <f ca="1">CW30+1</f>
        <v>2</v>
      </c>
      <c r="CX32" s="145"/>
      <c r="CY32" s="145"/>
      <c r="CZ32" s="558">
        <f ca="1">VLOOKUP($CW32,社保入力,CZ$11)</f>
        <v>0</v>
      </c>
      <c r="DA32" s="558"/>
      <c r="DB32" s="558"/>
      <c r="DC32" s="558"/>
      <c r="DD32" s="558"/>
      <c r="DE32" s="558"/>
      <c r="DF32" s="558">
        <f ca="1">VLOOKUP($CW32,社保入力,DF$11)</f>
        <v>0</v>
      </c>
      <c r="DG32" s="558"/>
      <c r="DH32" s="558"/>
      <c r="DI32" s="558"/>
      <c r="DJ32" s="558"/>
      <c r="DK32" s="558"/>
      <c r="DL32" s="558"/>
      <c r="DM32" s="558"/>
      <c r="DN32" s="558">
        <f ca="1">VLOOKUP($CW32,社保入力,EL$11)</f>
        <v>0</v>
      </c>
      <c r="DO32" s="558"/>
      <c r="DP32" s="558"/>
      <c r="DQ32" s="558"/>
      <c r="DR32" s="558"/>
      <c r="DS32" s="558"/>
      <c r="DT32" s="558"/>
      <c r="DU32" s="558"/>
      <c r="DV32" s="558"/>
      <c r="DW32" s="558"/>
      <c r="DX32" s="558"/>
      <c r="DY32" s="623">
        <f ca="1">VLOOKUP($CW32,社保入力,DM$11)</f>
        <v>0</v>
      </c>
      <c r="DZ32" s="623"/>
      <c r="EA32" s="623"/>
      <c r="EB32" s="623"/>
      <c r="EC32" s="623"/>
      <c r="ED32" s="623"/>
      <c r="EE32" s="623"/>
      <c r="EF32" s="145"/>
    </row>
    <row r="33" spans="1:136" ht="9.75" customHeight="1">
      <c r="E33" s="109"/>
      <c r="BC33" s="109"/>
      <c r="BE33" s="2">
        <v>20</v>
      </c>
      <c r="BJ33" s="171"/>
      <c r="BK33" s="171"/>
      <c r="BL33" s="171"/>
      <c r="BM33" s="570"/>
      <c r="BN33" s="570"/>
      <c r="BO33" s="570"/>
      <c r="BP33" s="570"/>
      <c r="BQ33" s="387"/>
      <c r="BR33" s="164"/>
      <c r="BS33" s="164"/>
      <c r="BT33" s="186"/>
      <c r="BU33" s="186"/>
      <c r="BV33" s="164"/>
      <c r="BW33" s="164"/>
      <c r="BX33" s="164"/>
      <c r="BY33" s="164"/>
      <c r="BZ33" s="164"/>
      <c r="CA33" s="164"/>
      <c r="CB33" s="164"/>
      <c r="CC33" s="164"/>
      <c r="CD33" s="179"/>
      <c r="CE33" s="179"/>
      <c r="CF33" s="179"/>
      <c r="CG33" s="179"/>
      <c r="CH33" s="570"/>
      <c r="CI33" s="570"/>
      <c r="CJ33" s="570"/>
      <c r="CK33" s="570"/>
      <c r="CL33" s="180"/>
      <c r="CM33" s="172"/>
      <c r="CN33" s="145"/>
      <c r="CO33" s="145"/>
      <c r="CP33" s="145"/>
      <c r="CQ33" s="145"/>
      <c r="CR33" s="145"/>
      <c r="CS33" s="145"/>
      <c r="CT33" s="145"/>
      <c r="CU33" s="181"/>
      <c r="CV33" s="182"/>
      <c r="CW33" s="622"/>
      <c r="CX33" s="145"/>
      <c r="CY33" s="145"/>
      <c r="CZ33" s="558"/>
      <c r="DA33" s="558"/>
      <c r="DB33" s="558"/>
      <c r="DC33" s="558"/>
      <c r="DD33" s="558"/>
      <c r="DE33" s="558"/>
      <c r="DF33" s="558"/>
      <c r="DG33" s="558"/>
      <c r="DH33" s="558"/>
      <c r="DI33" s="558"/>
      <c r="DJ33" s="558"/>
      <c r="DK33" s="558"/>
      <c r="DL33" s="558"/>
      <c r="DM33" s="558"/>
      <c r="DN33" s="558"/>
      <c r="DO33" s="558"/>
      <c r="DP33" s="558"/>
      <c r="DQ33" s="558"/>
      <c r="DR33" s="558"/>
      <c r="DS33" s="558"/>
      <c r="DT33" s="558"/>
      <c r="DU33" s="558"/>
      <c r="DV33" s="558"/>
      <c r="DW33" s="558"/>
      <c r="DX33" s="558"/>
      <c r="DY33" s="623"/>
      <c r="DZ33" s="623"/>
      <c r="EA33" s="623"/>
      <c r="EB33" s="623"/>
      <c r="EC33" s="623"/>
      <c r="ED33" s="623"/>
      <c r="EE33" s="623"/>
      <c r="EF33" s="145"/>
    </row>
    <row r="34" spans="1:136" ht="11.25" customHeight="1">
      <c r="E34" s="109"/>
      <c r="BC34" s="109"/>
      <c r="BE34" s="2">
        <v>21</v>
      </c>
      <c r="BF34" s="108"/>
      <c r="BG34" s="592">
        <f ca="1">BF5*3-2</f>
        <v>1</v>
      </c>
      <c r="BH34" s="60">
        <f ca="1">LEN(VLOOKUP($BG34,入力年金,BJ$12))</f>
        <v>0</v>
      </c>
      <c r="BJ34" s="558" t="str">
        <f ca="1">IF(BH34&gt;$BO$9,LEFT(VLOOKUP($BG34,入力年金,BJ$12),INT(BH34/2)),"")&amp;IF(ISODD(BH34),"　","")</f>
        <v/>
      </c>
      <c r="BK34" s="558"/>
      <c r="BL34" s="558"/>
      <c r="BM34" s="558"/>
      <c r="BN34" s="558"/>
      <c r="BO34" s="560" t="str">
        <f ca="1">IF(BH35&gt;BR$9,LEFT(VLOOKUP($BG34,入力年金,BO$12),INT(BH35/2)),"")&amp;IF(ISODD(BH35),"　","")</f>
        <v/>
      </c>
      <c r="BP34" s="560"/>
      <c r="BQ34" s="560"/>
      <c r="BR34" s="561">
        <f ca="1">IF(CQ34=99,"終身",IF(SUM(CQ34)&gt;0,CQ34&amp;"年",CQ34))</f>
        <v>0</v>
      </c>
      <c r="BS34" s="561"/>
      <c r="BT34" s="561">
        <f ca="1">VLOOKUP($BG34,入力年金,BT$12)</f>
        <v>0</v>
      </c>
      <c r="BU34" s="561"/>
      <c r="BV34" s="561"/>
      <c r="BW34" s="561"/>
      <c r="BX34" s="573">
        <f ca="1">VLOOKUP($BG34,入力年金２,BX$12)</f>
        <v>0</v>
      </c>
      <c r="BY34" s="573"/>
      <c r="BZ34" s="573"/>
      <c r="CA34" s="573"/>
      <c r="CB34" s="561" t="e">
        <f ca="1">VLOOKUP($BG34,入力年金２,CB$12)</f>
        <v>#REF!</v>
      </c>
      <c r="CC34" s="561"/>
      <c r="CD34" s="561">
        <f ca="1">IFERROR(VLOOKUP($BG34,入力年金,CD$12,FALSE),"")</f>
        <v>0</v>
      </c>
      <c r="CE34" s="561"/>
      <c r="CF34" s="572">
        <f ca="1">VLOOKUP($BG34,入力年金,CI$12)</f>
        <v>0</v>
      </c>
      <c r="CG34" s="572"/>
      <c r="CH34" s="572"/>
      <c r="CI34" s="572"/>
      <c r="CJ34" s="173"/>
      <c r="CK34" s="557">
        <f ca="1">IF($CM$6=$CM$7,VLOOKUP($BG34,入力年金２,CK$12),"")</f>
        <v>0</v>
      </c>
      <c r="CL34" s="557"/>
      <c r="CM34" s="566"/>
      <c r="CN34" s="153"/>
      <c r="CO34" s="155"/>
      <c r="CP34" s="155"/>
      <c r="CQ34" s="559">
        <f ca="1">VLOOKUP($BG34,入力年金２,CQ$12)</f>
        <v>0</v>
      </c>
      <c r="CR34" s="559"/>
      <c r="CS34" s="559"/>
      <c r="CT34" s="155"/>
      <c r="CU34" s="145"/>
      <c r="CV34" s="145"/>
      <c r="CX34" s="145"/>
      <c r="CY34" s="145"/>
      <c r="DY34" s="179"/>
      <c r="DZ34" s="572" t="str">
        <f ca="1">IF(BF5=1,TEXT('②入力（地震・社会・小規模共済等）'!T45,"#,###"),"")</f>
        <v/>
      </c>
      <c r="EA34" s="572"/>
      <c r="EB34" s="572"/>
      <c r="EC34" s="572"/>
      <c r="ED34" s="572"/>
      <c r="EE34" s="572"/>
      <c r="EF34" s="145"/>
    </row>
    <row r="35" spans="1:136" ht="11.25" customHeight="1">
      <c r="E35" s="109"/>
      <c r="BC35" s="109"/>
      <c r="BE35" s="2">
        <v>22</v>
      </c>
      <c r="BF35" s="122"/>
      <c r="BG35" s="592"/>
      <c r="BH35" s="61">
        <f ca="1">LEN(VLOOKUP($BG34,入力年金,BO$12))</f>
        <v>0</v>
      </c>
      <c r="BJ35" s="558">
        <f ca="1">IF(BH34&gt;$BO$9,RIGHT(VLOOKUP($BG34,入力年金,BJ$12),ROUNDUP(BH34/2,0)),VLOOKUP($BG34,入力年金,BJ$12))</f>
        <v>0</v>
      </c>
      <c r="BK35" s="558"/>
      <c r="BL35" s="558"/>
      <c r="BM35" s="558"/>
      <c r="BN35" s="558"/>
      <c r="BO35" s="558">
        <f ca="1">IF(BH35&gt;BR$9,RIGHT(VLOOKUP($BG34,入力年金,BO$12),ROUNDUP(BH35/2,0)),VLOOKUP($BG34,入力年金,BO$12))</f>
        <v>0</v>
      </c>
      <c r="BP35" s="558"/>
      <c r="BQ35" s="558"/>
      <c r="BR35" s="561"/>
      <c r="BS35" s="561"/>
      <c r="BT35" s="561"/>
      <c r="BU35" s="561"/>
      <c r="BV35" s="561"/>
      <c r="BW35" s="561"/>
      <c r="BX35" s="185"/>
      <c r="BY35" s="600" t="str">
        <f ca="1">IF(CO35=0,"",TEXT(CO35,"ge   ｍ   ｄ"))</f>
        <v/>
      </c>
      <c r="BZ35" s="600"/>
      <c r="CA35" s="381"/>
      <c r="CB35" s="561"/>
      <c r="CC35" s="561"/>
      <c r="CD35" s="561"/>
      <c r="CE35" s="561"/>
      <c r="CF35" s="572"/>
      <c r="CG35" s="572"/>
      <c r="CH35" s="572"/>
      <c r="CI35" s="572"/>
      <c r="CJ35" s="173"/>
      <c r="CK35" s="557"/>
      <c r="CL35" s="557"/>
      <c r="CM35" s="566"/>
      <c r="CN35" s="153"/>
      <c r="CO35" s="604">
        <f ca="1">VLOOKUP($BG34,入力年金２,CO$12)</f>
        <v>0</v>
      </c>
      <c r="CP35" s="605"/>
      <c r="CQ35" s="559"/>
      <c r="CR35" s="559"/>
      <c r="CS35" s="559"/>
      <c r="CT35" s="155"/>
      <c r="CU35" s="145"/>
      <c r="CV35" s="145"/>
      <c r="CX35" s="145"/>
      <c r="CY35" s="145"/>
      <c r="DY35" s="145"/>
      <c r="DZ35" s="572"/>
      <c r="EA35" s="572"/>
      <c r="EB35" s="572"/>
      <c r="EC35" s="572"/>
      <c r="ED35" s="572"/>
      <c r="EE35" s="572"/>
      <c r="EF35" s="145"/>
    </row>
    <row r="36" spans="1:136" ht="11.25" customHeight="1">
      <c r="E36" s="109"/>
      <c r="BC36" s="109"/>
      <c r="BE36" s="2">
        <v>23</v>
      </c>
      <c r="BF36" s="122"/>
      <c r="BG36" s="484">
        <f ca="1">BG34+1</f>
        <v>2</v>
      </c>
      <c r="BH36" s="60">
        <f ca="1">LEN(VLOOKUP($BG36,入力年金,BJ$12))</f>
        <v>0</v>
      </c>
      <c r="BJ36" s="558" t="str">
        <f ca="1">IF(BH36&gt;$BO$9,LEFT(VLOOKUP($BG36,入力年金,BJ$12),INT(BH36/2)),"")&amp;IF(ISODD(BH36),"　","")</f>
        <v/>
      </c>
      <c r="BK36" s="558"/>
      <c r="BL36" s="558"/>
      <c r="BM36" s="558"/>
      <c r="BN36" s="558"/>
      <c r="BO36" s="560" t="str">
        <f ca="1">IF(BH37&gt;BR$9,LEFT(VLOOKUP($BG36,入力年金,BO$12),INT(BH37/2)),"")&amp;IF(ISODD(BH37),"　","")</f>
        <v/>
      </c>
      <c r="BP36" s="560"/>
      <c r="BQ36" s="560"/>
      <c r="BR36" s="561">
        <f ca="1">IF(CQ36=99,"終身",IF(SUM(CQ36)&gt;0,CQ36&amp;"年",CQ36))</f>
        <v>0</v>
      </c>
      <c r="BS36" s="561"/>
      <c r="BT36" s="561">
        <f ca="1">VLOOKUP($BG36,入力年金,BT$12)</f>
        <v>0</v>
      </c>
      <c r="BU36" s="561"/>
      <c r="BV36" s="561"/>
      <c r="BW36" s="561"/>
      <c r="BX36" s="573">
        <f ca="1">VLOOKUP($BG36,入力年金２,BX$12)</f>
        <v>0</v>
      </c>
      <c r="BY36" s="573"/>
      <c r="BZ36" s="573"/>
      <c r="CA36" s="573"/>
      <c r="CB36" s="561" t="e">
        <f ca="1">VLOOKUP($BG36,入力年金２,CB$12)</f>
        <v>#REF!</v>
      </c>
      <c r="CC36" s="561"/>
      <c r="CD36" s="561" t="str">
        <f ca="1">IFERROR(VLOOKUP($BG36,入力年金,CD$12,FALSE),"")</f>
        <v/>
      </c>
      <c r="CE36" s="561"/>
      <c r="CF36" s="572">
        <f ca="1">VLOOKUP($BG36,入力年金,CI$12)</f>
        <v>0</v>
      </c>
      <c r="CG36" s="572"/>
      <c r="CH36" s="572"/>
      <c r="CI36" s="572"/>
      <c r="CJ36" s="173"/>
      <c r="CK36" s="557">
        <f ca="1">IF($CM$6=$CM$7,VLOOKUP($BG36,入力年金２,CK$12),"")</f>
        <v>0</v>
      </c>
      <c r="CL36" s="557"/>
      <c r="CM36" s="566"/>
      <c r="CN36" s="153"/>
      <c r="CO36" s="155"/>
      <c r="CP36" s="155"/>
      <c r="CQ36" s="559">
        <f ca="1">VLOOKUP($BG36,入力年金２,CQ$12)</f>
        <v>0</v>
      </c>
      <c r="CR36" s="559"/>
      <c r="CS36" s="559"/>
      <c r="CT36" s="15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Y36" s="145"/>
      <c r="DZ36" s="145"/>
      <c r="EA36" s="145"/>
      <c r="EB36" s="145"/>
      <c r="EC36" s="145"/>
      <c r="ED36" s="145"/>
      <c r="EE36" s="145"/>
      <c r="EF36" s="145"/>
    </row>
    <row r="37" spans="1:136" ht="11.25" customHeight="1">
      <c r="E37" s="109"/>
      <c r="BC37" s="109"/>
      <c r="BE37" s="2">
        <v>24</v>
      </c>
      <c r="BF37" s="122" t="s">
        <v>136</v>
      </c>
      <c r="BG37" s="484"/>
      <c r="BH37" s="61">
        <f ca="1">LEN(VLOOKUP($BG36,入力年金,BO$12))</f>
        <v>0</v>
      </c>
      <c r="BJ37" s="558">
        <f ca="1">IF(BH36&gt;$BO$9,RIGHT(VLOOKUP($BG36,入力年金,BJ$12),ROUNDUP(BH36/2,0)),VLOOKUP($BG36,入力年金,BJ$12))</f>
        <v>0</v>
      </c>
      <c r="BK37" s="558"/>
      <c r="BL37" s="558"/>
      <c r="BM37" s="558"/>
      <c r="BN37" s="558"/>
      <c r="BO37" s="558">
        <f ca="1">IF(BH37&gt;BR$9,RIGHT(VLOOKUP($BG36,入力年金,BO$12),ROUNDUP(BH37/2,0)),VLOOKUP($BG36,入力年金,BO$12))</f>
        <v>0</v>
      </c>
      <c r="BP37" s="558"/>
      <c r="BQ37" s="558"/>
      <c r="BR37" s="561"/>
      <c r="BS37" s="561"/>
      <c r="BT37" s="561"/>
      <c r="BU37" s="561"/>
      <c r="BV37" s="561"/>
      <c r="BW37" s="561"/>
      <c r="BX37" s="185"/>
      <c r="BY37" s="600" t="str">
        <f ca="1">IF(CO37=0,"",TEXT(CO37,"ge   ｍ   ｄ"))</f>
        <v/>
      </c>
      <c r="BZ37" s="600"/>
      <c r="CA37" s="381"/>
      <c r="CB37" s="561"/>
      <c r="CC37" s="561"/>
      <c r="CD37" s="561"/>
      <c r="CE37" s="561"/>
      <c r="CF37" s="572"/>
      <c r="CG37" s="572"/>
      <c r="CH37" s="572"/>
      <c r="CI37" s="572"/>
      <c r="CJ37" s="173"/>
      <c r="CK37" s="557"/>
      <c r="CL37" s="557"/>
      <c r="CM37" s="566"/>
      <c r="CN37" s="153"/>
      <c r="CO37" s="604">
        <f ca="1">VLOOKUP($BG36,入力年金２,CO$12)</f>
        <v>0</v>
      </c>
      <c r="CP37" s="605"/>
      <c r="CQ37" s="559"/>
      <c r="CR37" s="559"/>
      <c r="CS37" s="559"/>
      <c r="CT37" s="15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row>
    <row r="38" spans="1:136" ht="11.25" customHeight="1">
      <c r="E38" s="109"/>
      <c r="BC38" s="109"/>
      <c r="BE38" s="2">
        <v>25</v>
      </c>
      <c r="BF38" s="122" t="s">
        <v>207</v>
      </c>
      <c r="BG38" s="484">
        <f ca="1">BG36+1</f>
        <v>3</v>
      </c>
      <c r="BH38" s="60">
        <f ca="1">LEN(VLOOKUP($BG38,入力年金,BJ$12))</f>
        <v>0</v>
      </c>
      <c r="BJ38" s="558" t="str">
        <f ca="1">IF(BH38&gt;$BO$9,LEFT(VLOOKUP($BG38,入力年金,BJ$12),INT(BH38/2)),"")&amp;IF(ISODD(BH38),"　","")</f>
        <v/>
      </c>
      <c r="BK38" s="558"/>
      <c r="BL38" s="558"/>
      <c r="BM38" s="558"/>
      <c r="BN38" s="558"/>
      <c r="BO38" s="560" t="str">
        <f ca="1">IF(BH39&gt;BR$9,LEFT(VLOOKUP($BG38,入力年金,BO$12),INT(BH39/2)),"")&amp;IF(ISODD(BH39),"　","")</f>
        <v/>
      </c>
      <c r="BP38" s="560"/>
      <c r="BQ38" s="560"/>
      <c r="BR38" s="561">
        <f ca="1">IF(CQ38=99,"終身",IF(SUM(CQ38)&gt;0,CQ38&amp;"年",CQ38))</f>
        <v>0</v>
      </c>
      <c r="BS38" s="561"/>
      <c r="BT38" s="561">
        <f ca="1">VLOOKUP($BG38,入力年金,BT$12)</f>
        <v>0</v>
      </c>
      <c r="BU38" s="561"/>
      <c r="BV38" s="561"/>
      <c r="BW38" s="561"/>
      <c r="BX38" s="573">
        <f ca="1">VLOOKUP($BG38,入力年金２,BX$12)</f>
        <v>0</v>
      </c>
      <c r="BY38" s="573"/>
      <c r="BZ38" s="573"/>
      <c r="CA38" s="573"/>
      <c r="CB38" s="561" t="e">
        <f ca="1">VLOOKUP($BG38,入力年金２,CB$12)</f>
        <v>#REF!</v>
      </c>
      <c r="CC38" s="561"/>
      <c r="CD38" s="561" t="str">
        <f ca="1">IFERROR(VLOOKUP($BG38,入力年金,CD$12,FALSE),"")</f>
        <v/>
      </c>
      <c r="CE38" s="561"/>
      <c r="CF38" s="572">
        <f ca="1">VLOOKUP($BG38,入力年金,CI$12)</f>
        <v>0</v>
      </c>
      <c r="CG38" s="572"/>
      <c r="CH38" s="572"/>
      <c r="CI38" s="572"/>
      <c r="CJ38" s="173"/>
      <c r="CK38" s="557">
        <f ca="1">IF($CM$6=$CM$7,VLOOKUP($BG38,入力年金２,CK$12),"")</f>
        <v>0</v>
      </c>
      <c r="CL38" s="557"/>
      <c r="CM38" s="566"/>
      <c r="CN38" s="153"/>
      <c r="CO38" s="155"/>
      <c r="CP38" s="155"/>
      <c r="CQ38" s="559">
        <f ca="1">VLOOKUP($BG38,入力年金２,CQ$12)</f>
        <v>0</v>
      </c>
      <c r="CR38" s="559"/>
      <c r="CS38" s="559"/>
      <c r="CT38" s="15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601">
        <f ca="1">IF(CW40&gt;4,"",VLOOKUP($CW40,小規模入力,CU$48,FALSE))</f>
        <v>0</v>
      </c>
      <c r="EB38" s="601"/>
      <c r="EC38" s="601"/>
      <c r="ED38" s="601"/>
      <c r="EE38" s="601"/>
      <c r="EF38" s="145"/>
    </row>
    <row r="39" spans="1:136" ht="10.5" customHeight="1">
      <c r="E39" s="109"/>
      <c r="BC39" s="109"/>
      <c r="BE39" s="2">
        <v>26</v>
      </c>
      <c r="BF39" s="107"/>
      <c r="BG39" s="484"/>
      <c r="BH39" s="61">
        <f ca="1">LEN(VLOOKUP($BG38,入力年金,BO$12))</f>
        <v>0</v>
      </c>
      <c r="BJ39" s="558">
        <f ca="1">IF(BH38&gt;$BO$9,RIGHT(VLOOKUP($BG38,入力年金,BJ$12),ROUNDUP(BH38/2,0)),VLOOKUP($BG38,入力年金,BJ$12))</f>
        <v>0</v>
      </c>
      <c r="BK39" s="558"/>
      <c r="BL39" s="558"/>
      <c r="BM39" s="558"/>
      <c r="BN39" s="558"/>
      <c r="BO39" s="558">
        <f ca="1">IF(BH39&gt;BR$9,RIGHT(VLOOKUP($BG38,入力年金,BO$12),ROUNDUP(BH39/2,0)),VLOOKUP($BG38,入力年金,BO$12))</f>
        <v>0</v>
      </c>
      <c r="BP39" s="558"/>
      <c r="BQ39" s="558"/>
      <c r="BR39" s="561"/>
      <c r="BS39" s="561"/>
      <c r="BT39" s="561"/>
      <c r="BU39" s="561"/>
      <c r="BV39" s="561"/>
      <c r="BW39" s="561"/>
      <c r="BX39" s="185"/>
      <c r="BY39" s="600" t="str">
        <f ca="1">IF(CO39=0,"",TEXT(CO39,"ge   ｍ   ｄ"))</f>
        <v/>
      </c>
      <c r="BZ39" s="600"/>
      <c r="CA39" s="381"/>
      <c r="CB39" s="561"/>
      <c r="CC39" s="561"/>
      <c r="CD39" s="561"/>
      <c r="CE39" s="561"/>
      <c r="CF39" s="572"/>
      <c r="CG39" s="572"/>
      <c r="CH39" s="572"/>
      <c r="CI39" s="572"/>
      <c r="CJ39" s="173"/>
      <c r="CK39" s="557"/>
      <c r="CL39" s="557"/>
      <c r="CM39" s="566"/>
      <c r="CN39" s="153"/>
      <c r="CO39" s="604">
        <f ca="1">VLOOKUP($BG38,入力年金２,CO$12)</f>
        <v>0</v>
      </c>
      <c r="CP39" s="605"/>
      <c r="CQ39" s="559"/>
      <c r="CR39" s="559"/>
      <c r="CS39" s="559"/>
      <c r="CT39" s="15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601"/>
      <c r="EB39" s="601"/>
      <c r="EC39" s="601"/>
      <c r="ED39" s="601"/>
      <c r="EE39" s="601"/>
      <c r="EF39" s="145"/>
    </row>
    <row r="40" spans="1:136" ht="10.5" customHeight="1">
      <c r="E40" s="109"/>
      <c r="BC40" s="109"/>
      <c r="BE40" s="2">
        <v>27</v>
      </c>
      <c r="BG40" s="31"/>
      <c r="BJ40" s="145"/>
      <c r="BK40" s="145"/>
      <c r="BL40" s="145"/>
      <c r="BM40" s="570">
        <f ca="1">IF(BF5=1,'①入力（生命保険）'!AQ37,"")</f>
        <v>0</v>
      </c>
      <c r="BN40" s="570"/>
      <c r="BO40" s="570"/>
      <c r="BP40" s="570"/>
      <c r="BQ40" s="186"/>
      <c r="BR40" s="186"/>
      <c r="BS40" s="186"/>
      <c r="BT40" s="186"/>
      <c r="BU40" s="186"/>
      <c r="BV40" s="186"/>
      <c r="BW40" s="164"/>
      <c r="BX40" s="186"/>
      <c r="BY40" s="606">
        <f ca="1">IF(BF5=1,'①入力（生命保険）'!AT37,"")</f>
        <v>0</v>
      </c>
      <c r="BZ40" s="606"/>
      <c r="CA40" s="606"/>
      <c r="CB40" s="606"/>
      <c r="CC40" s="186"/>
      <c r="CD40" s="184"/>
      <c r="CE40" s="179"/>
      <c r="CF40" s="179"/>
      <c r="CG40" s="179"/>
      <c r="CH40" s="570">
        <f ca="1">IF(BF5=1,'①入力（生命保険）'!AW37,"")</f>
        <v>0</v>
      </c>
      <c r="CI40" s="570"/>
      <c r="CJ40" s="570"/>
      <c r="CK40" s="570"/>
      <c r="CL40" s="180"/>
      <c r="CM40" s="145"/>
      <c r="CN40" s="145"/>
      <c r="CO40" s="145"/>
      <c r="CP40" s="145"/>
      <c r="CQ40" s="145"/>
      <c r="CR40" s="145"/>
      <c r="CS40" s="145"/>
      <c r="CT40" s="145"/>
      <c r="CU40" s="148"/>
      <c r="CV40" s="149"/>
      <c r="CW40" s="603">
        <f ca="1">BF5*4-3</f>
        <v>1</v>
      </c>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F40" s="145"/>
    </row>
    <row r="41" spans="1:136" ht="10.5" customHeight="1">
      <c r="E41" s="109"/>
      <c r="BC41" s="109"/>
      <c r="BE41" s="2">
        <v>28</v>
      </c>
      <c r="BH41" s="25"/>
      <c r="BJ41" s="145"/>
      <c r="BK41" s="145"/>
      <c r="BL41" s="145"/>
      <c r="BM41" s="570"/>
      <c r="BN41" s="570"/>
      <c r="BO41" s="570"/>
      <c r="BP41" s="570"/>
      <c r="BQ41" s="186"/>
      <c r="BR41" s="186"/>
      <c r="BS41" s="186"/>
      <c r="BT41" s="186"/>
      <c r="BU41" s="186"/>
      <c r="BV41" s="186"/>
      <c r="BW41" s="164"/>
      <c r="BX41" s="186"/>
      <c r="BY41" s="606"/>
      <c r="BZ41" s="606"/>
      <c r="CA41" s="606"/>
      <c r="CB41" s="606"/>
      <c r="CC41" s="186"/>
      <c r="CD41" s="184"/>
      <c r="CE41" s="179"/>
      <c r="CF41" s="179"/>
      <c r="CG41" s="179"/>
      <c r="CH41" s="570"/>
      <c r="CI41" s="570"/>
      <c r="CJ41" s="570"/>
      <c r="CK41" s="570"/>
      <c r="CL41" s="180"/>
      <c r="CM41" s="145"/>
      <c r="CN41" s="145"/>
      <c r="CO41" s="145"/>
      <c r="CP41" s="145"/>
      <c r="CQ41" s="145"/>
      <c r="CR41" s="145"/>
      <c r="CS41" s="145"/>
      <c r="CT41" s="145"/>
      <c r="CU41" s="151"/>
      <c r="CV41" s="152"/>
      <c r="CW41" s="603"/>
      <c r="CX41" s="145"/>
      <c r="CY41" s="145"/>
      <c r="CZ41" s="145"/>
      <c r="DA41" s="187"/>
      <c r="DB41" s="187"/>
      <c r="DC41" s="187"/>
      <c r="DD41" s="145"/>
      <c r="DE41" s="145"/>
      <c r="DF41" s="145"/>
      <c r="DG41" s="145"/>
      <c r="DH41" s="145"/>
      <c r="DI41" s="145"/>
      <c r="DJ41" s="187"/>
      <c r="DK41" s="187"/>
      <c r="DL41" s="187"/>
      <c r="DM41" s="187"/>
      <c r="DN41" s="187"/>
      <c r="DO41" s="187"/>
      <c r="DP41" s="187"/>
      <c r="DQ41" s="188"/>
      <c r="DR41" s="188"/>
      <c r="DS41" s="188"/>
      <c r="DT41" s="145"/>
      <c r="DU41" s="145"/>
      <c r="DV41" s="145"/>
      <c r="DW41" s="145"/>
      <c r="DX41" s="145"/>
      <c r="DY41" s="145"/>
      <c r="DZ41" s="145"/>
      <c r="EA41" s="572">
        <f ca="1">IF(CW42&gt;4,"",VLOOKUP($CW42,小規模入力,CU$48,FALSE))</f>
        <v>0</v>
      </c>
      <c r="EB41" s="572"/>
      <c r="EC41" s="572"/>
      <c r="ED41" s="572"/>
      <c r="EE41" s="572"/>
    </row>
    <row r="42" spans="1:136" ht="10.5" customHeight="1">
      <c r="E42" s="109"/>
      <c r="BC42" s="109"/>
      <c r="BE42" s="2">
        <v>29</v>
      </c>
      <c r="BH42" s="21"/>
      <c r="BJ42" s="145"/>
      <c r="BK42" s="145"/>
      <c r="BL42" s="145"/>
      <c r="BM42" s="570">
        <f ca="1">IF(BF5=1,'①入力（生命保険）'!AQ38,"")</f>
        <v>0</v>
      </c>
      <c r="BN42" s="570"/>
      <c r="BO42" s="570"/>
      <c r="BP42" s="570"/>
      <c r="BQ42" s="186"/>
      <c r="BR42" s="186"/>
      <c r="BS42" s="186"/>
      <c r="BT42" s="186"/>
      <c r="BU42" s="186"/>
      <c r="BV42" s="186"/>
      <c r="BW42" s="164"/>
      <c r="BX42" s="186"/>
      <c r="BY42" s="606">
        <f ca="1">IF(BF5=1,'①入力（生命保険）'!AT38,"")</f>
        <v>0</v>
      </c>
      <c r="BZ42" s="606"/>
      <c r="CA42" s="606"/>
      <c r="CB42" s="606"/>
      <c r="CC42" s="186"/>
      <c r="CD42" s="186"/>
      <c r="CE42" s="179"/>
      <c r="CF42" s="179"/>
      <c r="CG42" s="179"/>
      <c r="CH42" s="570" t="str">
        <f ca="1">IF(BF5=1,TEXT('①入力（生命保険）'!AW38,"#,##＃"),"")</f>
        <v/>
      </c>
      <c r="CI42" s="570"/>
      <c r="CJ42" s="570"/>
      <c r="CK42" s="570"/>
      <c r="CL42" s="180"/>
      <c r="CM42" s="146"/>
      <c r="CN42" s="146"/>
      <c r="CO42" s="146"/>
      <c r="CP42" s="146"/>
      <c r="CQ42" s="145"/>
      <c r="CR42" s="145"/>
      <c r="CS42" s="145"/>
      <c r="CT42" s="145"/>
      <c r="CU42" s="151"/>
      <c r="CV42" s="152"/>
      <c r="CW42" s="602">
        <f ca="1">CW40+1</f>
        <v>2</v>
      </c>
      <c r="CX42" s="145"/>
      <c r="CY42" s="145"/>
      <c r="CZ42" s="145"/>
      <c r="DA42" s="187"/>
      <c r="DB42" s="187"/>
      <c r="DC42" s="187"/>
      <c r="DD42" s="145"/>
      <c r="DE42" s="145"/>
      <c r="DF42" s="145"/>
      <c r="DG42" s="145"/>
      <c r="DH42" s="145"/>
      <c r="DI42" s="145"/>
      <c r="DJ42" s="187"/>
      <c r="DK42" s="187"/>
      <c r="DL42" s="187"/>
      <c r="DM42" s="187"/>
      <c r="DN42" s="187"/>
      <c r="DO42" s="187"/>
      <c r="DP42" s="187"/>
      <c r="DQ42" s="188"/>
      <c r="DR42" s="188"/>
      <c r="DS42" s="188"/>
      <c r="DT42" s="145"/>
      <c r="DU42" s="145"/>
      <c r="DV42" s="145"/>
      <c r="DW42" s="145"/>
      <c r="DX42" s="145"/>
      <c r="DY42" s="145"/>
      <c r="DZ42" s="145"/>
      <c r="EA42" s="572"/>
      <c r="EB42" s="572"/>
      <c r="EC42" s="572"/>
      <c r="ED42" s="572"/>
      <c r="EE42" s="572"/>
    </row>
    <row r="43" spans="1:136" ht="10.5" customHeight="1">
      <c r="E43" s="109"/>
      <c r="BC43" s="109"/>
      <c r="BE43" s="2">
        <v>30</v>
      </c>
      <c r="BJ43" s="146"/>
      <c r="BK43" s="146"/>
      <c r="BL43" s="146"/>
      <c r="BM43" s="570"/>
      <c r="BN43" s="570"/>
      <c r="BO43" s="570"/>
      <c r="BP43" s="570"/>
      <c r="BQ43" s="186"/>
      <c r="BR43" s="186"/>
      <c r="BS43" s="186"/>
      <c r="BT43" s="186"/>
      <c r="BU43" s="186"/>
      <c r="BV43" s="186"/>
      <c r="BW43" s="164"/>
      <c r="BX43" s="186"/>
      <c r="BY43" s="606"/>
      <c r="BZ43" s="606"/>
      <c r="CA43" s="606"/>
      <c r="CB43" s="606"/>
      <c r="CC43" s="186"/>
      <c r="CD43" s="186"/>
      <c r="CE43" s="179"/>
      <c r="CF43" s="179"/>
      <c r="CG43" s="179"/>
      <c r="CH43" s="570"/>
      <c r="CI43" s="570"/>
      <c r="CJ43" s="570"/>
      <c r="CK43" s="570"/>
      <c r="CL43" s="180"/>
      <c r="CM43" s="185"/>
      <c r="CN43" s="185"/>
      <c r="CO43" s="185"/>
      <c r="CP43" s="185"/>
      <c r="CQ43" s="145"/>
      <c r="CR43" s="145"/>
      <c r="CS43" s="145"/>
      <c r="CT43" s="145"/>
      <c r="CU43" s="189" t="s">
        <v>133</v>
      </c>
      <c r="CV43" s="152"/>
      <c r="CW43" s="602"/>
      <c r="CX43" s="145"/>
      <c r="CY43" s="145"/>
      <c r="CZ43" s="145"/>
      <c r="DA43" s="187"/>
      <c r="DB43" s="187"/>
      <c r="DC43" s="187"/>
      <c r="DD43" s="145"/>
      <c r="DE43" s="145"/>
      <c r="DF43" s="145"/>
      <c r="DG43" s="145"/>
      <c r="DH43" s="145"/>
      <c r="DI43" s="145"/>
      <c r="DJ43" s="187"/>
      <c r="DK43" s="187"/>
      <c r="DL43" s="187"/>
      <c r="DM43" s="187"/>
      <c r="DN43" s="187"/>
      <c r="DO43" s="187"/>
      <c r="DP43" s="187"/>
      <c r="DQ43" s="188"/>
      <c r="DR43" s="188"/>
      <c r="DS43" s="188"/>
      <c r="DT43" s="145"/>
      <c r="DU43" s="145"/>
      <c r="DV43" s="145"/>
      <c r="DW43" s="145"/>
      <c r="DX43" s="145"/>
      <c r="DY43" s="145"/>
      <c r="DZ43" s="145"/>
      <c r="EA43" s="601">
        <f ca="1">IF(CW44&gt;4,"",VLOOKUP($CW44,小規模入力,CU$48,FALSE))</f>
        <v>0</v>
      </c>
      <c r="EB43" s="601"/>
      <c r="EC43" s="601"/>
      <c r="ED43" s="601"/>
      <c r="EE43" s="601"/>
      <c r="EF43" s="145"/>
    </row>
    <row r="44" spans="1:136" ht="10.5" customHeight="1">
      <c r="E44" s="109"/>
      <c r="BC44" s="109"/>
      <c r="BJ44" s="190"/>
      <c r="BK44" s="190"/>
      <c r="BL44" s="190"/>
      <c r="BM44" s="184"/>
      <c r="BN44" s="186"/>
      <c r="BO44" s="186"/>
      <c r="BP44" s="186"/>
      <c r="BQ44" s="186"/>
      <c r="BR44" s="161"/>
      <c r="BS44" s="161"/>
      <c r="BT44" s="161"/>
      <c r="BU44" s="161"/>
      <c r="BV44" s="161"/>
      <c r="BW44" s="161"/>
      <c r="BX44" s="164"/>
      <c r="BY44" s="161"/>
      <c r="BZ44" s="161"/>
      <c r="CA44" s="161"/>
      <c r="CB44" s="161"/>
      <c r="CC44" s="161"/>
      <c r="CD44" s="161"/>
      <c r="CE44" s="161"/>
      <c r="CF44" s="161"/>
      <c r="CG44" s="161"/>
      <c r="CH44" s="161"/>
      <c r="CI44" s="161"/>
      <c r="CJ44" s="161"/>
      <c r="CK44" s="161"/>
      <c r="CL44" s="183"/>
      <c r="CM44" s="185"/>
      <c r="CN44" s="185"/>
      <c r="CO44" s="185"/>
      <c r="CP44" s="185"/>
      <c r="CQ44" s="145"/>
      <c r="CR44" s="145"/>
      <c r="CS44" s="145"/>
      <c r="CT44" s="145"/>
      <c r="CU44" s="151"/>
      <c r="CV44" s="152"/>
      <c r="CW44" s="602">
        <f t="shared" ref="CW44" ca="1" si="3">CW42+1</f>
        <v>3</v>
      </c>
      <c r="CX44" s="145"/>
      <c r="CY44" s="145"/>
      <c r="CZ44" s="145"/>
      <c r="DA44" s="187"/>
      <c r="DB44" s="187"/>
      <c r="DC44" s="187"/>
      <c r="DD44" s="145"/>
      <c r="DE44" s="145"/>
      <c r="DF44" s="145"/>
      <c r="DG44" s="145"/>
      <c r="DH44" s="145"/>
      <c r="DI44" s="145"/>
      <c r="DJ44" s="187"/>
      <c r="DK44" s="187"/>
      <c r="DL44" s="187"/>
      <c r="DM44" s="187"/>
      <c r="DN44" s="187"/>
      <c r="DO44" s="187"/>
      <c r="DP44" s="187"/>
      <c r="DQ44" s="188"/>
      <c r="DR44" s="188"/>
      <c r="DS44" s="188"/>
      <c r="DT44" s="145"/>
      <c r="DU44" s="145"/>
      <c r="DV44" s="145"/>
      <c r="DW44" s="145"/>
      <c r="DX44" s="145"/>
      <c r="DY44" s="145"/>
      <c r="DZ44" s="145"/>
      <c r="EA44" s="601"/>
      <c r="EB44" s="601"/>
      <c r="EC44" s="601"/>
      <c r="ED44" s="601"/>
      <c r="EE44" s="601"/>
      <c r="EF44" s="145"/>
    </row>
    <row r="45" spans="1:136" ht="10.5" customHeight="1">
      <c r="A45" s="3"/>
      <c r="B45" s="129" t="s">
        <v>151</v>
      </c>
      <c r="C45" s="131" t="s">
        <v>152</v>
      </c>
      <c r="E45" s="109"/>
      <c r="BC45" s="109"/>
      <c r="BJ45" s="146"/>
      <c r="BK45" s="146"/>
      <c r="BL45" s="146"/>
      <c r="BM45" s="191"/>
      <c r="BN45" s="186"/>
      <c r="BO45" s="186"/>
      <c r="BP45" s="186"/>
      <c r="BQ45" s="186"/>
      <c r="BR45" s="161"/>
      <c r="BS45" s="161"/>
      <c r="BT45" s="161"/>
      <c r="BU45" s="161"/>
      <c r="BV45" s="161"/>
      <c r="BW45" s="161"/>
      <c r="BX45" s="186"/>
      <c r="BY45" s="186"/>
      <c r="BZ45" s="186"/>
      <c r="CA45" s="186"/>
      <c r="CB45" s="179"/>
      <c r="CC45" s="179"/>
      <c r="CD45" s="179"/>
      <c r="CE45" s="179"/>
      <c r="CF45" s="179"/>
      <c r="CG45" s="179"/>
      <c r="CH45" s="179"/>
      <c r="CI45" s="179"/>
      <c r="CJ45" s="179"/>
      <c r="CK45" s="179"/>
      <c r="CL45" s="183"/>
      <c r="CM45" s="185"/>
      <c r="CN45" s="185"/>
      <c r="CO45" s="185"/>
      <c r="CP45" s="185"/>
      <c r="CQ45" s="145"/>
      <c r="CR45" s="145"/>
      <c r="CS45" s="145"/>
      <c r="CT45" s="145"/>
      <c r="CU45" s="151"/>
      <c r="CV45" s="152"/>
      <c r="CW45" s="602"/>
      <c r="CX45" s="145"/>
      <c r="CY45" s="145"/>
      <c r="CZ45" s="145"/>
      <c r="DA45" s="187"/>
      <c r="DB45" s="187"/>
      <c r="DC45" s="187"/>
      <c r="DD45" s="145"/>
      <c r="DE45" s="145"/>
      <c r="DF45" s="145"/>
      <c r="DG45" s="145"/>
      <c r="DH45" s="145"/>
      <c r="DI45" s="145"/>
      <c r="DJ45" s="187"/>
      <c r="DK45" s="187"/>
      <c r="DL45" s="187"/>
      <c r="DM45" s="187"/>
      <c r="DN45" s="187"/>
      <c r="DO45" s="187"/>
      <c r="DP45" s="187"/>
      <c r="DQ45" s="188"/>
      <c r="DR45" s="188"/>
      <c r="DS45" s="188"/>
      <c r="DT45" s="145"/>
      <c r="DU45" s="145"/>
      <c r="DV45" s="145"/>
      <c r="DW45" s="145"/>
      <c r="DX45" s="145"/>
      <c r="DY45" s="145"/>
      <c r="DZ45" s="145"/>
      <c r="EA45" s="601">
        <f ca="1">IF(CW46&gt;4,"",VLOOKUP($CW46,小規模入力,CU$48,FALSE))</f>
        <v>0</v>
      </c>
      <c r="EB45" s="601"/>
      <c r="EC45" s="601"/>
      <c r="ED45" s="601"/>
      <c r="EE45" s="601"/>
      <c r="EF45" s="145"/>
    </row>
    <row r="46" spans="1:136" ht="10.5" customHeight="1">
      <c r="A46" s="126" t="s">
        <v>139</v>
      </c>
      <c r="B46" s="126">
        <f ca="1">'①入力（生命保険）'!K29-1</f>
        <v>0</v>
      </c>
      <c r="C46" s="126">
        <f ca="1">ROUNDUP(B46/4,0)</f>
        <v>0</v>
      </c>
      <c r="E46" s="109"/>
      <c r="BC46" s="109"/>
      <c r="BJ46" s="190"/>
      <c r="BK46" s="190"/>
      <c r="BL46" s="190"/>
      <c r="BM46" s="184"/>
      <c r="BN46" s="186"/>
      <c r="BO46" s="186"/>
      <c r="BP46" s="186"/>
      <c r="BQ46" s="186"/>
      <c r="BR46" s="161"/>
      <c r="BS46" s="161"/>
      <c r="BT46" s="161"/>
      <c r="BU46" s="161"/>
      <c r="BV46" s="161"/>
      <c r="BW46" s="161"/>
      <c r="BX46" s="164"/>
      <c r="BY46" s="161"/>
      <c r="BZ46" s="161"/>
      <c r="CA46" s="161"/>
      <c r="CB46" s="179"/>
      <c r="CC46" s="179"/>
      <c r="CD46" s="179"/>
      <c r="CE46" s="179"/>
      <c r="CF46" s="179"/>
      <c r="CG46" s="179"/>
      <c r="CH46" s="179"/>
      <c r="CI46" s="179"/>
      <c r="CJ46" s="179"/>
      <c r="CK46" s="179"/>
      <c r="CL46" s="183"/>
      <c r="CM46" s="185"/>
      <c r="CN46" s="185"/>
      <c r="CO46" s="185"/>
      <c r="CP46" s="185"/>
      <c r="CQ46" s="145"/>
      <c r="CR46" s="145"/>
      <c r="CS46" s="145"/>
      <c r="CT46" s="145"/>
      <c r="CU46" s="151"/>
      <c r="CV46" s="152"/>
      <c r="CW46" s="602">
        <f t="shared" ref="CW46" ca="1" si="4">CW44+1</f>
        <v>4</v>
      </c>
      <c r="CX46" s="145"/>
      <c r="CY46" s="145"/>
      <c r="CZ46" s="145"/>
      <c r="DA46" s="187"/>
      <c r="DB46" s="187"/>
      <c r="DC46" s="187"/>
      <c r="DD46" s="145"/>
      <c r="DE46" s="145"/>
      <c r="DF46" s="145"/>
      <c r="DG46" s="145"/>
      <c r="DH46" s="145"/>
      <c r="DI46" s="145"/>
      <c r="DJ46" s="187"/>
      <c r="DK46" s="187"/>
      <c r="DL46" s="187"/>
      <c r="DM46" s="187"/>
      <c r="DN46" s="187"/>
      <c r="DO46" s="187"/>
      <c r="DP46" s="187"/>
      <c r="DQ46" s="188"/>
      <c r="DR46" s="188"/>
      <c r="DS46" s="188"/>
      <c r="DT46" s="145"/>
      <c r="DU46" s="145"/>
      <c r="DV46" s="145"/>
      <c r="DW46" s="145"/>
      <c r="DX46" s="145"/>
      <c r="DY46" s="145"/>
      <c r="DZ46" s="145"/>
      <c r="EA46" s="601"/>
      <c r="EB46" s="601"/>
      <c r="EC46" s="601"/>
      <c r="ED46" s="601"/>
      <c r="EE46" s="601"/>
      <c r="EF46" s="145"/>
    </row>
    <row r="47" spans="1:136" ht="10.5" customHeight="1">
      <c r="A47" s="126" t="s">
        <v>140</v>
      </c>
      <c r="B47" s="126">
        <f ca="1">'①入力（生命保険）'!L29-1</f>
        <v>0</v>
      </c>
      <c r="C47" s="126">
        <f ca="1">ROUNDUP(B47/3,0)</f>
        <v>0</v>
      </c>
      <c r="E47" s="109"/>
      <c r="BC47" s="109"/>
      <c r="BJ47" s="146"/>
      <c r="BK47" s="146"/>
      <c r="BL47" s="146"/>
      <c r="BM47" s="191"/>
      <c r="BN47" s="191"/>
      <c r="BO47" s="191"/>
      <c r="BP47" s="191"/>
      <c r="BQ47" s="191"/>
      <c r="BR47" s="192"/>
      <c r="BS47" s="192"/>
      <c r="BT47" s="192"/>
      <c r="BU47" s="192"/>
      <c r="BV47" s="192"/>
      <c r="BW47" s="192"/>
      <c r="BX47" s="184"/>
      <c r="BY47" s="184"/>
      <c r="BZ47" s="184"/>
      <c r="CA47" s="184"/>
      <c r="CB47" s="192"/>
      <c r="CC47" s="192"/>
      <c r="CD47" s="192"/>
      <c r="CE47" s="192"/>
      <c r="CF47" s="161"/>
      <c r="CG47" s="179"/>
      <c r="CH47" s="601" t="str">
        <f ca="1">IF(BF5=1,TEXT('①入力（生命保険）'!AY7,"#,##＃"),"")</f>
        <v/>
      </c>
      <c r="CI47" s="601"/>
      <c r="CJ47" s="601"/>
      <c r="CK47" s="601"/>
      <c r="CL47" s="159"/>
      <c r="CM47" s="185"/>
      <c r="CN47" s="185"/>
      <c r="CO47" s="185"/>
      <c r="CP47" s="185"/>
      <c r="CQ47" s="145"/>
      <c r="CR47" s="145"/>
      <c r="CS47" s="145"/>
      <c r="CT47" s="145"/>
      <c r="CU47" s="157"/>
      <c r="CV47" s="158"/>
      <c r="CW47" s="602"/>
      <c r="CX47" s="145"/>
      <c r="CY47" s="145"/>
      <c r="CZ47" s="145"/>
      <c r="DA47" s="187"/>
      <c r="DB47" s="187"/>
      <c r="DC47" s="187"/>
      <c r="DD47" s="145"/>
      <c r="DE47" s="145"/>
      <c r="DF47" s="145"/>
      <c r="DG47" s="145"/>
      <c r="DH47" s="145"/>
      <c r="DI47" s="145"/>
      <c r="DJ47" s="187"/>
      <c r="DK47" s="187"/>
      <c r="DL47" s="187"/>
      <c r="DM47" s="187"/>
      <c r="DN47" s="187"/>
      <c r="DO47" s="187"/>
      <c r="DP47" s="187"/>
      <c r="DQ47" s="188"/>
      <c r="DR47" s="188"/>
      <c r="DS47" s="188"/>
      <c r="DT47" s="145"/>
      <c r="DU47" s="145"/>
      <c r="DV47" s="145"/>
      <c r="DW47" s="145"/>
      <c r="DX47" s="145"/>
      <c r="DY47" s="145"/>
      <c r="DZ47" s="145"/>
    </row>
    <row r="48" spans="1:136" ht="10.5" customHeight="1">
      <c r="A48" s="126" t="s">
        <v>141</v>
      </c>
      <c r="B48" s="126">
        <f ca="1">'①入力（生命保険）'!M29-1</f>
        <v>0</v>
      </c>
      <c r="C48" s="126">
        <f ca="1">ROUNDUP(B48/3,0)</f>
        <v>0</v>
      </c>
      <c r="E48" s="109"/>
      <c r="BC48" s="109"/>
      <c r="BJ48" s="190"/>
      <c r="BK48" s="190"/>
      <c r="BL48" s="190"/>
      <c r="BM48" s="184"/>
      <c r="BN48" s="184"/>
      <c r="BO48" s="184"/>
      <c r="BP48" s="184"/>
      <c r="BQ48" s="184"/>
      <c r="BR48" s="192"/>
      <c r="BS48" s="192"/>
      <c r="BT48" s="192"/>
      <c r="BU48" s="192"/>
      <c r="BV48" s="192"/>
      <c r="BW48" s="192"/>
      <c r="BX48" s="179"/>
      <c r="BY48" s="193"/>
      <c r="BZ48" s="193"/>
      <c r="CA48" s="193"/>
      <c r="CB48" s="192"/>
      <c r="CC48" s="192"/>
      <c r="CD48" s="192"/>
      <c r="CE48" s="192"/>
      <c r="CF48" s="161"/>
      <c r="CG48" s="179"/>
      <c r="CH48" s="601"/>
      <c r="CI48" s="601"/>
      <c r="CJ48" s="601"/>
      <c r="CK48" s="601"/>
      <c r="CL48" s="194"/>
      <c r="CM48" s="145"/>
      <c r="CN48" s="145"/>
      <c r="CO48" s="145"/>
      <c r="CP48" s="145"/>
      <c r="CQ48" s="145"/>
      <c r="CR48" s="145"/>
      <c r="CS48" s="145"/>
      <c r="CT48" s="145"/>
      <c r="CU48" s="147">
        <v>5</v>
      </c>
      <c r="CV48" s="145"/>
      <c r="CW48" s="145"/>
      <c r="CX48" s="145"/>
      <c r="CY48" s="145"/>
      <c r="CZ48" s="187"/>
      <c r="DA48" s="187"/>
      <c r="DB48" s="187"/>
      <c r="DC48" s="187"/>
      <c r="DD48" s="145"/>
      <c r="DE48" s="145"/>
      <c r="DF48" s="145"/>
      <c r="DG48" s="145"/>
      <c r="DH48" s="145"/>
      <c r="DI48" s="145"/>
      <c r="DJ48" s="187"/>
      <c r="DK48" s="187"/>
      <c r="DL48" s="187"/>
      <c r="DM48" s="187"/>
      <c r="DN48" s="187"/>
      <c r="DO48" s="187"/>
      <c r="DP48" s="187"/>
      <c r="DQ48" s="188"/>
      <c r="DR48" s="188"/>
      <c r="DS48" s="188"/>
      <c r="DT48" s="188"/>
      <c r="DU48" s="145"/>
      <c r="EA48" s="633" t="str">
        <f ca="1">IF(BF5=1,TEXT('②入力（地震・社会・小規模共済等）'!R14,"#,###"),"")</f>
        <v/>
      </c>
      <c r="EB48" s="633"/>
      <c r="EC48" s="633"/>
      <c r="ED48" s="633"/>
      <c r="EE48" s="633"/>
      <c r="EF48" s="432"/>
    </row>
    <row r="49" spans="1:136" ht="10.5" customHeight="1">
      <c r="A49" s="126" t="s">
        <v>142</v>
      </c>
      <c r="B49" s="126">
        <f>'②入力（地震・社会・小規模共済等）'!B34-1</f>
        <v>0</v>
      </c>
      <c r="C49" s="126">
        <f>ROUNDUP(B49/2,0)</f>
        <v>0</v>
      </c>
      <c r="E49" s="109"/>
      <c r="BC49" s="109"/>
      <c r="BF49" s="7"/>
      <c r="BI49" s="26"/>
      <c r="BJ49" s="146"/>
      <c r="BK49" s="145"/>
      <c r="BL49" s="145"/>
      <c r="BM49" s="160"/>
      <c r="BN49" s="160"/>
      <c r="BO49" s="160"/>
      <c r="BP49" s="160"/>
      <c r="BQ49" s="160"/>
      <c r="BR49" s="160"/>
      <c r="BS49" s="160"/>
      <c r="BT49" s="160"/>
      <c r="BU49" s="160"/>
      <c r="BV49" s="160"/>
      <c r="BW49" s="160"/>
      <c r="BX49" s="160"/>
      <c r="BY49" s="160"/>
      <c r="BZ49" s="160"/>
      <c r="CA49" s="160"/>
      <c r="CB49" s="160"/>
      <c r="CC49" s="160"/>
      <c r="CD49" s="160"/>
      <c r="CE49" s="160"/>
      <c r="CF49" s="160"/>
      <c r="CG49" s="160"/>
      <c r="CH49" s="601"/>
      <c r="CI49" s="601"/>
      <c r="CJ49" s="601"/>
      <c r="CK49" s="601"/>
      <c r="CL49" s="194"/>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EA49" s="633"/>
      <c r="EB49" s="633"/>
      <c r="EC49" s="633"/>
      <c r="ED49" s="633"/>
      <c r="EE49" s="633"/>
      <c r="EF49" s="432"/>
    </row>
    <row r="50" spans="1:136" ht="10.5" customHeight="1">
      <c r="A50" s="126" t="s">
        <v>143</v>
      </c>
      <c r="B50" s="126">
        <f>'②入力（地震・社会・小規模共済等）'!B49-1</f>
        <v>0</v>
      </c>
      <c r="C50" s="126">
        <f>ROUNDUP(B50/2,0)</f>
        <v>0</v>
      </c>
      <c r="E50" s="109"/>
      <c r="BC50" s="109"/>
      <c r="BF50" s="7"/>
      <c r="BI50" s="26"/>
      <c r="BJ50" s="65"/>
      <c r="CF50" s="31"/>
      <c r="CG50" s="31"/>
      <c r="CH50" s="627" t="str" cm="1">
        <f t="array" aca="1" ref="CH50" ca="1">IF('①入力（生命保険）'!P34='①入力（生命保険）'!Y34,"",'①入力（生命保険）'!A5:C5)</f>
        <v/>
      </c>
      <c r="CI50" s="627"/>
      <c r="CJ50" s="627"/>
      <c r="CK50" s="627"/>
      <c r="CL50" s="31"/>
      <c r="CM50" s="32"/>
      <c r="CN50" s="32"/>
      <c r="CO50" s="32"/>
      <c r="CP50" s="32"/>
    </row>
    <row r="51" spans="1:136" ht="11.25" customHeight="1">
      <c r="A51" s="132" t="s">
        <v>144</v>
      </c>
      <c r="B51" s="133">
        <f ca="1">SUM('①入力（生命保険）'!AF47:AH48)</f>
        <v>0</v>
      </c>
      <c r="C51" s="134"/>
      <c r="E51" s="109"/>
      <c r="BC51" s="109"/>
      <c r="CF51" s="31"/>
      <c r="CG51" s="31"/>
      <c r="CH51" s="627"/>
      <c r="CI51" s="627"/>
      <c r="CJ51" s="627"/>
      <c r="CK51" s="627"/>
      <c r="CL51" s="31"/>
    </row>
    <row r="52" spans="1:136" ht="11.25" customHeight="1">
      <c r="A52" s="20"/>
      <c r="B52" s="44"/>
      <c r="C52" s="124"/>
      <c r="E52" s="109"/>
      <c r="BC52" s="109"/>
      <c r="BM52" s="66"/>
      <c r="CF52" s="31"/>
      <c r="CG52" s="31"/>
      <c r="CH52" s="627"/>
      <c r="CI52" s="627"/>
      <c r="CJ52" s="627"/>
      <c r="CK52" s="627"/>
      <c r="CL52" s="31"/>
    </row>
    <row r="53" spans="1:136" ht="11.25" customHeight="1">
      <c r="E53" s="109"/>
      <c r="BC53" s="109"/>
      <c r="CF53" s="31"/>
      <c r="CG53" s="31"/>
      <c r="CH53" s="31"/>
      <c r="CI53" s="31"/>
      <c r="CJ53" s="31"/>
      <c r="CK53" s="31"/>
      <c r="CL53" s="31"/>
    </row>
    <row r="54" spans="1:136" ht="11.25" customHeight="1">
      <c r="E54" s="109"/>
      <c r="BC54" s="109"/>
      <c r="CF54" s="31"/>
      <c r="CG54" s="31"/>
      <c r="CH54" s="31"/>
      <c r="CI54" s="31"/>
      <c r="CJ54" s="31"/>
      <c r="CK54" s="31"/>
      <c r="CL54" s="31"/>
    </row>
    <row r="55" spans="1:136" ht="11.25" customHeight="1">
      <c r="E55" s="109"/>
      <c r="BC55" s="109"/>
      <c r="CF55" s="31"/>
      <c r="CG55" s="31"/>
      <c r="CH55" s="31"/>
      <c r="CI55" s="31"/>
      <c r="CJ55" s="31"/>
      <c r="CK55" s="31"/>
      <c r="CL55" s="31"/>
    </row>
    <row r="56" spans="1:136" ht="11.25" customHeight="1">
      <c r="E56" s="109"/>
      <c r="BC56" s="109"/>
    </row>
    <row r="57" spans="1:136" ht="11.25" customHeight="1">
      <c r="E57" s="109"/>
      <c r="BC57" s="109"/>
    </row>
    <row r="58" spans="1:136" ht="11.25" customHeight="1">
      <c r="E58" s="109"/>
      <c r="BC58" s="109"/>
    </row>
    <row r="59" spans="1:136" ht="11.25" customHeight="1">
      <c r="E59" s="109"/>
      <c r="BC59" s="109"/>
    </row>
    <row r="60" spans="1:136" ht="11.25" customHeight="1">
      <c r="E60" s="109"/>
      <c r="BC60" s="109"/>
    </row>
    <row r="61" spans="1:136" ht="11.25" customHeight="1">
      <c r="E61" s="109"/>
      <c r="BC61" s="109"/>
    </row>
    <row r="62" spans="1:136" ht="11.25" customHeight="1">
      <c r="E62" s="109"/>
      <c r="BC62" s="109"/>
    </row>
    <row r="63" spans="1:136" ht="11.25" customHeight="1">
      <c r="E63" s="109"/>
      <c r="BC63" s="109"/>
    </row>
    <row r="64" spans="1:136" ht="11.25" customHeight="1">
      <c r="E64" s="109"/>
      <c r="BC64" s="109"/>
    </row>
    <row r="65" spans="5:55" ht="9.75" customHeight="1">
      <c r="E65" s="109"/>
      <c r="BC65" s="109"/>
    </row>
    <row r="66" spans="5:55">
      <c r="E66" s="109"/>
      <c r="BC66" s="109"/>
    </row>
    <row r="67" spans="5:55">
      <c r="E67" s="109"/>
      <c r="BC67" s="109"/>
    </row>
    <row r="68" spans="5:55">
      <c r="E68" s="109"/>
      <c r="BC68" s="109"/>
    </row>
    <row r="69" spans="5:55">
      <c r="E69" s="109"/>
      <c r="BC69" s="109"/>
    </row>
    <row r="70" spans="5:55">
      <c r="E70" s="109"/>
      <c r="BC70" s="109"/>
    </row>
    <row r="71" spans="5:55">
      <c r="E71" s="109"/>
      <c r="BC71" s="109"/>
    </row>
    <row r="72" spans="5:55">
      <c r="E72" s="109"/>
      <c r="BC72" s="109"/>
    </row>
    <row r="73" spans="5:55">
      <c r="E73" s="109"/>
      <c r="BC73" s="109"/>
    </row>
    <row r="74" spans="5:55">
      <c r="E74" s="109"/>
      <c r="BC74" s="109"/>
    </row>
    <row r="75" spans="5:55">
      <c r="E75" s="109"/>
      <c r="BC75" s="109"/>
    </row>
    <row r="76" spans="5:55">
      <c r="E76" s="109"/>
      <c r="BC76" s="109"/>
    </row>
    <row r="77" spans="5:55">
      <c r="E77" s="109"/>
      <c r="BC77" s="109"/>
    </row>
    <row r="78" spans="5:55">
      <c r="E78" s="109"/>
      <c r="BC78" s="109"/>
    </row>
    <row r="79" spans="5:55">
      <c r="E79" s="109"/>
      <c r="BC79" s="109"/>
    </row>
    <row r="80" spans="5:55">
      <c r="E80" s="109"/>
      <c r="BC80" s="109"/>
    </row>
    <row r="81" spans="5:55">
      <c r="E81" s="109"/>
      <c r="BC81" s="109"/>
    </row>
    <row r="82" spans="5:55">
      <c r="E82" s="109"/>
      <c r="BC82" s="109"/>
    </row>
    <row r="83" spans="5:55">
      <c r="E83" s="109"/>
      <c r="BC83" s="109"/>
    </row>
    <row r="84" spans="5:55">
      <c r="E84" s="109"/>
      <c r="BC84" s="109"/>
    </row>
    <row r="85" spans="5:55">
      <c r="E85" s="109"/>
      <c r="BC85" s="109"/>
    </row>
    <row r="86" spans="5:55">
      <c r="E86" s="109"/>
      <c r="BC86" s="109"/>
    </row>
    <row r="87" spans="5:55">
      <c r="E87" s="109"/>
      <c r="BC87" s="109"/>
    </row>
    <row r="88" spans="5:55">
      <c r="E88" s="109"/>
      <c r="BC88" s="109"/>
    </row>
    <row r="89" spans="5:55">
      <c r="E89" s="109"/>
      <c r="BC89" s="109"/>
    </row>
    <row r="90" spans="5:55">
      <c r="E90" s="109"/>
      <c r="BC90" s="109"/>
    </row>
    <row r="91" spans="5:55">
      <c r="E91" s="109"/>
      <c r="BC91" s="109"/>
    </row>
    <row r="92" spans="5:55">
      <c r="E92" s="109"/>
      <c r="BC92" s="109"/>
    </row>
    <row r="93" spans="5:55">
      <c r="E93" s="109"/>
      <c r="BC93" s="109"/>
    </row>
    <row r="94" spans="5:55">
      <c r="E94" s="109"/>
      <c r="BC94" s="109"/>
    </row>
    <row r="95" spans="5:55">
      <c r="E95" s="109"/>
      <c r="BC95" s="109"/>
    </row>
    <row r="96" spans="5:55">
      <c r="E96" s="109"/>
      <c r="BC96" s="109"/>
    </row>
    <row r="97" spans="5:55">
      <c r="E97" s="109"/>
      <c r="BC97" s="109"/>
    </row>
    <row r="98" spans="5:55">
      <c r="E98" s="109"/>
      <c r="BC98" s="109"/>
    </row>
    <row r="99" spans="5:55" ht="6.75" customHeight="1">
      <c r="E99" s="109"/>
      <c r="BC99" s="109"/>
    </row>
    <row r="100" spans="5:55">
      <c r="E100" s="109"/>
      <c r="BC100" s="109"/>
    </row>
    <row r="101" spans="5:55" ht="33" customHeight="1">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row>
  </sheetData>
  <sheetProtection sheet="1" scenarios="1"/>
  <mergeCells count="284">
    <mergeCell ref="BG34:BG35"/>
    <mergeCell ref="BO34:BQ34"/>
    <mergeCell ref="BR36:BS37"/>
    <mergeCell ref="DM14:DT14"/>
    <mergeCell ref="DM17:DT17"/>
    <mergeCell ref="BG28:BG29"/>
    <mergeCell ref="BG26:BG27"/>
    <mergeCell ref="BG16:BG17"/>
    <mergeCell ref="BG18:BG19"/>
    <mergeCell ref="BG20:BG21"/>
    <mergeCell ref="BJ27:BN27"/>
    <mergeCell ref="BJ28:BN28"/>
    <mergeCell ref="BJ29:BN29"/>
    <mergeCell ref="BR16:BS17"/>
    <mergeCell ref="BR18:BS19"/>
    <mergeCell ref="BM24:BP25"/>
    <mergeCell ref="BR26:BS27"/>
    <mergeCell ref="BO20:BQ20"/>
    <mergeCell ref="BJ26:BN26"/>
    <mergeCell ref="BJ20:BN20"/>
    <mergeCell ref="BJ21:BN21"/>
    <mergeCell ref="BO16:BQ16"/>
    <mergeCell ref="CQ18:CS19"/>
    <mergeCell ref="BR28:BS29"/>
    <mergeCell ref="CH50:CK52"/>
    <mergeCell ref="BX16:CA17"/>
    <mergeCell ref="CX15:CX16"/>
    <mergeCell ref="CQ14:CS15"/>
    <mergeCell ref="CW15:CW17"/>
    <mergeCell ref="CM14:CM15"/>
    <mergeCell ref="CM16:CM17"/>
    <mergeCell ref="EG15:EG17"/>
    <mergeCell ref="DK9:DO9"/>
    <mergeCell ref="DM15:DT16"/>
    <mergeCell ref="CW12:CW14"/>
    <mergeCell ref="DF17:DJ17"/>
    <mergeCell ref="DF16:DJ16"/>
    <mergeCell ref="DU13:DW14"/>
    <mergeCell ref="EA48:EE49"/>
    <mergeCell ref="CW30:CW31"/>
    <mergeCell ref="DN32:DX33"/>
    <mergeCell ref="DZ34:EE35"/>
    <mergeCell ref="CZ32:DE33"/>
    <mergeCell ref="DF32:DM33"/>
    <mergeCell ref="CF14:CI15"/>
    <mergeCell ref="CQ28:CS29"/>
    <mergeCell ref="CM26:CM27"/>
    <mergeCell ref="CM28:CM29"/>
    <mergeCell ref="EL12:EL14"/>
    <mergeCell ref="FT11:FY11"/>
    <mergeCell ref="ED11:EE11"/>
    <mergeCell ref="DX13:EB14"/>
    <mergeCell ref="ED14:EE15"/>
    <mergeCell ref="CX12:CX13"/>
    <mergeCell ref="DK16:DL17"/>
    <mergeCell ref="DF12:DJ13"/>
    <mergeCell ref="CW32:CW33"/>
    <mergeCell ref="DY32:EE33"/>
    <mergeCell ref="DY30:EE31"/>
    <mergeCell ref="EA23:EE24"/>
    <mergeCell ref="DX16:EB17"/>
    <mergeCell ref="EL15:EL17"/>
    <mergeCell ref="DF30:DM31"/>
    <mergeCell ref="CZ30:DE31"/>
    <mergeCell ref="CZ17:DE17"/>
    <mergeCell ref="EB18:EE19"/>
    <mergeCell ref="EB20:EE21"/>
    <mergeCell ref="EA25:ED26"/>
    <mergeCell ref="DG23:DL24"/>
    <mergeCell ref="DU16:DW17"/>
    <mergeCell ref="ED16:EF17"/>
    <mergeCell ref="CZ15:DE16"/>
    <mergeCell ref="FN3:FY4"/>
    <mergeCell ref="EW2:FI3"/>
    <mergeCell ref="FN11:FO11"/>
    <mergeCell ref="FJ11:FK11"/>
    <mergeCell ref="FN2:FY2"/>
    <mergeCell ref="DX2:EC2"/>
    <mergeCell ref="ED2:EF2"/>
    <mergeCell ref="FI4:FI5"/>
    <mergeCell ref="FC4:FC5"/>
    <mergeCell ref="EQ5:ES6"/>
    <mergeCell ref="FF4:FF5"/>
    <mergeCell ref="FG4:FG5"/>
    <mergeCell ref="FH4:FH5"/>
    <mergeCell ref="EW4:EW5"/>
    <mergeCell ref="EX4:EX5"/>
    <mergeCell ref="EY4:EY5"/>
    <mergeCell ref="FA4:FA5"/>
    <mergeCell ref="FB4:FB5"/>
    <mergeCell ref="EW6:FI7"/>
    <mergeCell ref="EZ4:EZ5"/>
    <mergeCell ref="FE4:FE5"/>
    <mergeCell ref="FD4:FD5"/>
    <mergeCell ref="FN5:FY7"/>
    <mergeCell ref="BY39:BZ39"/>
    <mergeCell ref="CM6:CN6"/>
    <mergeCell ref="CB26:CC27"/>
    <mergeCell ref="BX28:CA29"/>
    <mergeCell ref="CB28:CC29"/>
    <mergeCell ref="BY9:CB9"/>
    <mergeCell ref="CD16:CE17"/>
    <mergeCell ref="CH24:CK25"/>
    <mergeCell ref="CF18:CI19"/>
    <mergeCell ref="CK14:CL15"/>
    <mergeCell ref="CK20:CL21"/>
    <mergeCell ref="CF16:CI17"/>
    <mergeCell ref="CK16:CL17"/>
    <mergeCell ref="CF20:CI21"/>
    <mergeCell ref="CK26:CL27"/>
    <mergeCell ref="BX26:CA27"/>
    <mergeCell ref="CM38:CM39"/>
    <mergeCell ref="CD26:CE27"/>
    <mergeCell ref="CB14:CC15"/>
    <mergeCell ref="BX14:CA15"/>
    <mergeCell ref="CB18:CC19"/>
    <mergeCell ref="CD14:CE15"/>
    <mergeCell ref="CF6:CJ6"/>
    <mergeCell ref="BG30:BG31"/>
    <mergeCell ref="BO30:BQ30"/>
    <mergeCell ref="CQ30:CS31"/>
    <mergeCell ref="BT30:BW31"/>
    <mergeCell ref="BX30:CA31"/>
    <mergeCell ref="BR30:BS31"/>
    <mergeCell ref="BR34:BS35"/>
    <mergeCell ref="BX34:CA34"/>
    <mergeCell ref="CB34:CC35"/>
    <mergeCell ref="BO31:BQ31"/>
    <mergeCell ref="CD34:CE35"/>
    <mergeCell ref="CF30:CI31"/>
    <mergeCell ref="BJ30:BN30"/>
    <mergeCell ref="CQ34:CS35"/>
    <mergeCell ref="BO35:BQ35"/>
    <mergeCell ref="BJ35:BN35"/>
    <mergeCell ref="CM34:CM35"/>
    <mergeCell ref="CO35:CP35"/>
    <mergeCell ref="BJ34:BN34"/>
    <mergeCell ref="BT34:BW35"/>
    <mergeCell ref="CK34:CL35"/>
    <mergeCell ref="CF34:CI35"/>
    <mergeCell ref="BY35:BZ35"/>
    <mergeCell ref="CM30:CM31"/>
    <mergeCell ref="BM40:BP41"/>
    <mergeCell ref="BG36:BG37"/>
    <mergeCell ref="CB36:CC37"/>
    <mergeCell ref="BX36:CA36"/>
    <mergeCell ref="BT36:BW37"/>
    <mergeCell ref="BM42:BP43"/>
    <mergeCell ref="CD36:CE37"/>
    <mergeCell ref="BO36:BQ36"/>
    <mergeCell ref="BJ36:BN36"/>
    <mergeCell ref="BG38:BG39"/>
    <mergeCell ref="BO38:BQ38"/>
    <mergeCell ref="BT38:BW39"/>
    <mergeCell ref="CB38:CC39"/>
    <mergeCell ref="CD38:CE39"/>
    <mergeCell ref="BO39:BQ39"/>
    <mergeCell ref="BR38:BS39"/>
    <mergeCell ref="BX38:CA38"/>
    <mergeCell ref="BY40:CB41"/>
    <mergeCell ref="BY42:CB43"/>
    <mergeCell ref="BO37:BQ37"/>
    <mergeCell ref="BJ37:BN37"/>
    <mergeCell ref="BJ38:BN38"/>
    <mergeCell ref="BJ39:BN39"/>
    <mergeCell ref="BY37:BZ37"/>
    <mergeCell ref="EA45:EE46"/>
    <mergeCell ref="CF38:CI39"/>
    <mergeCell ref="CK38:CL39"/>
    <mergeCell ref="CF36:CI37"/>
    <mergeCell ref="CK36:CL37"/>
    <mergeCell ref="CW42:CW43"/>
    <mergeCell ref="EA41:EE42"/>
    <mergeCell ref="CW46:CW47"/>
    <mergeCell ref="CW44:CW45"/>
    <mergeCell ref="CQ38:CS39"/>
    <mergeCell ref="CH47:CK49"/>
    <mergeCell ref="CH42:CK43"/>
    <mergeCell ref="EA38:EE39"/>
    <mergeCell ref="CW40:CW41"/>
    <mergeCell ref="CQ36:CS37"/>
    <mergeCell ref="CM36:CM37"/>
    <mergeCell ref="CH40:CK41"/>
    <mergeCell ref="CO39:CP39"/>
    <mergeCell ref="CO37:CP37"/>
    <mergeCell ref="EA43:EE44"/>
    <mergeCell ref="DS2:DT2"/>
    <mergeCell ref="DM12:DT13"/>
    <mergeCell ref="DF14:DJ14"/>
    <mergeCell ref="DK13:DL14"/>
    <mergeCell ref="ED1:EF1"/>
    <mergeCell ref="DM2:DR2"/>
    <mergeCell ref="CZ2:DE2"/>
    <mergeCell ref="DF2:DJ2"/>
    <mergeCell ref="CZ1:DE1"/>
    <mergeCell ref="DF1:DJ1"/>
    <mergeCell ref="DK2:DL2"/>
    <mergeCell ref="DX1:EC1"/>
    <mergeCell ref="DU1:DW1"/>
    <mergeCell ref="DS1:DT1"/>
    <mergeCell ref="DU2:DW2"/>
    <mergeCell ref="DF3:DH3"/>
    <mergeCell ref="DM1:DR1"/>
    <mergeCell ref="CZ12:DE13"/>
    <mergeCell ref="CZ14:DE14"/>
    <mergeCell ref="DF9:DJ9"/>
    <mergeCell ref="BX2:CA2"/>
    <mergeCell ref="BX1:CA1"/>
    <mergeCell ref="CB1:CC1"/>
    <mergeCell ref="CD1:CE1"/>
    <mergeCell ref="CD2:CE2"/>
    <mergeCell ref="CF1:CJ1"/>
    <mergeCell ref="DK1:DL1"/>
    <mergeCell ref="CB2:CC2"/>
    <mergeCell ref="CF2:CJ2"/>
    <mergeCell ref="CK2:CL2"/>
    <mergeCell ref="CK1:CL1"/>
    <mergeCell ref="CF4:CJ4"/>
    <mergeCell ref="CF5:CJ5"/>
    <mergeCell ref="CQ26:CS27"/>
    <mergeCell ref="CD18:CE19"/>
    <mergeCell ref="A5:C9"/>
    <mergeCell ref="BX20:CA21"/>
    <mergeCell ref="BY22:CB23"/>
    <mergeCell ref="BY24:CB25"/>
    <mergeCell ref="CB20:CC21"/>
    <mergeCell ref="CB16:CC17"/>
    <mergeCell ref="CH22:CK23"/>
    <mergeCell ref="CQ20:CS21"/>
    <mergeCell ref="CM20:CM21"/>
    <mergeCell ref="BT16:BW17"/>
    <mergeCell ref="CK18:CL19"/>
    <mergeCell ref="BX18:CA19"/>
    <mergeCell ref="BR9:BT9"/>
    <mergeCell ref="BG14:BG15"/>
    <mergeCell ref="BJ14:BN14"/>
    <mergeCell ref="BJ15:BN15"/>
    <mergeCell ref="BO15:BQ15"/>
    <mergeCell ref="BO14:BQ14"/>
    <mergeCell ref="BT14:BW15"/>
    <mergeCell ref="BM32:BP33"/>
    <mergeCell ref="BJ31:BN31"/>
    <mergeCell ref="CH32:CK33"/>
    <mergeCell ref="CF28:CI29"/>
    <mergeCell ref="BT20:BW21"/>
    <mergeCell ref="CD28:CE29"/>
    <mergeCell ref="BO27:BQ27"/>
    <mergeCell ref="BO26:BQ26"/>
    <mergeCell ref="BM22:BP23"/>
    <mergeCell ref="BT28:BW29"/>
    <mergeCell ref="BO28:BQ28"/>
    <mergeCell ref="CF26:CI27"/>
    <mergeCell ref="BO21:BQ21"/>
    <mergeCell ref="BO29:BQ29"/>
    <mergeCell ref="CB30:CC31"/>
    <mergeCell ref="CD30:CE31"/>
    <mergeCell ref="BR20:BS21"/>
    <mergeCell ref="BT26:BW27"/>
    <mergeCell ref="CD20:CE21"/>
    <mergeCell ref="CK28:CL29"/>
    <mergeCell ref="A1:C3"/>
    <mergeCell ref="CK30:CL31"/>
    <mergeCell ref="DN30:DX31"/>
    <mergeCell ref="BO17:BQ17"/>
    <mergeCell ref="CQ16:CS17"/>
    <mergeCell ref="BO18:BQ18"/>
    <mergeCell ref="BO19:BQ19"/>
    <mergeCell ref="BJ16:BN16"/>
    <mergeCell ref="BJ17:BN17"/>
    <mergeCell ref="BJ18:BN18"/>
    <mergeCell ref="BJ19:BN19"/>
    <mergeCell ref="BT18:BW19"/>
    <mergeCell ref="BR2:BS2"/>
    <mergeCell ref="BJ1:BN1"/>
    <mergeCell ref="BO1:BQ1"/>
    <mergeCell ref="BR14:BS15"/>
    <mergeCell ref="BJ2:BN2"/>
    <mergeCell ref="BO2:BQ2"/>
    <mergeCell ref="BM3:BO3"/>
    <mergeCell ref="BR1:BS1"/>
    <mergeCell ref="BT1:BW1"/>
    <mergeCell ref="BT2:BW2"/>
    <mergeCell ref="CM18:CM19"/>
    <mergeCell ref="BO9:BQ9"/>
  </mergeCells>
  <phoneticPr fontId="2"/>
  <dataValidations count="1">
    <dataValidation type="list" allowBlank="1" showInputMessage="1" showErrorMessage="1" sqref="B4" xr:uid="{00000000-0002-0000-0600-000000000000}">
      <formula1>$A$11:$A$16</formula1>
    </dataValidation>
  </dataValidations>
  <pageMargins left="0.2" right="0.2" top="0.35" bottom="0.14000000000000001" header="0.4" footer="0.3"/>
  <pageSetup paperSize="9" orientation="landscape" r:id="rId1"/>
  <ignoredErrors>
    <ignoredError sqref="BJ32:BQ33 BP15:BQ15 BO16:BQ17 BP26:BQ26 BP34:BQ34 BP27:BQ27 BO28:BQ31 BO27 BP35:BQ35 BO36:BQ39 BO35 BO19:BQ21 BP18:BQ18"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11</vt:i4>
      </vt:variant>
    </vt:vector>
  </HeadingPairs>
  <TitlesOfParts>
    <vt:vector size="15" baseType="lpstr">
      <vt:lpstr>設定</vt:lpstr>
      <vt:lpstr>①入力（生命保険）</vt:lpstr>
      <vt:lpstr>②入力（地震・社会・小規模共済等）</vt:lpstr>
      <vt:lpstr>③印刷（保険控除）</vt:lpstr>
      <vt:lpstr>'①入力（生命保険）'!Print_Area</vt:lpstr>
      <vt:lpstr>'②入力（地震・社会・小規模共済等）'!Print_Area</vt:lpstr>
      <vt:lpstr>'③印刷（保険控除）'!Print_Area</vt:lpstr>
      <vt:lpstr>社保入力</vt:lpstr>
      <vt:lpstr>小規模入力</vt:lpstr>
      <vt:lpstr>新旧</vt:lpstr>
      <vt:lpstr>地震入力</vt:lpstr>
      <vt:lpstr>入力一般</vt:lpstr>
      <vt:lpstr>入力介護</vt:lpstr>
      <vt:lpstr>入力年金</vt:lpstr>
      <vt:lpstr>入力年金２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孝康 髙山</cp:lastModifiedBy>
  <cp:lastPrinted>2024-10-13T01:32:51Z</cp:lastPrinted>
  <dcterms:created xsi:type="dcterms:W3CDTF">2022-11-17T22:52:50Z</dcterms:created>
  <dcterms:modified xsi:type="dcterms:W3CDTF">2024-10-28T05:46:46Z</dcterms:modified>
</cp:coreProperties>
</file>