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autoCompressPictures="0"/>
  <mc:AlternateContent xmlns:mc="http://schemas.openxmlformats.org/markup-compatibility/2006">
    <mc:Choice Requires="x15">
      <x15ac:absPath xmlns:x15ac="http://schemas.microsoft.com/office/spreadsheetml/2010/11/ac" url="https://d.docs.live.net/a13b74a33fb163b4/仕事関係/年末調整エクセルファイルＨＰ/shop用データ/"/>
    </mc:Choice>
  </mc:AlternateContent>
  <xr:revisionPtr revIDLastSave="277" documentId="13_ncr:1_{04A24BC6-6122-4DA4-81BE-9D9FEEF7C97F}" xr6:coauthVersionLast="47" xr6:coauthVersionMax="47" xr10:uidLastSave="{24EF0126-2351-4B10-9BEB-0BB59B1E011C}"/>
  <bookViews>
    <workbookView xWindow="1215" yWindow="210" windowWidth="19005" windowHeight="10590" tabRatio="811" activeTab="1" xr2:uid="{00000000-000D-0000-FFFF-FFFF00000000}"/>
  </bookViews>
  <sheets>
    <sheet name="設定" sheetId="11" r:id="rId1"/>
    <sheet name="①入力(基礎控除)" sheetId="22" r:id="rId2"/>
    <sheet name="②印刷(基礎控除)" sheetId="24" r:id="rId3"/>
  </sheets>
  <definedNames>
    <definedName name="_xlnm.Print_Area" localSheetId="1">'①入力(基礎控除)'!$A$1:$P$43</definedName>
    <definedName name="_xlnm.Print_Area" localSheetId="2">'②印刷(基礎控除)'!$T$48:$AI$148</definedName>
    <definedName name="社保入力">#REF!</definedName>
    <definedName name="小規模入力">#REF!</definedName>
    <definedName name="新旧">#REF!</definedName>
    <definedName name="地震入力">#REF!</definedName>
    <definedName name="入力一般">#REF!</definedName>
    <definedName name="入力介護">#REF!</definedName>
    <definedName name="入力年金">#REF!</definedName>
    <definedName name="入力年金２">#REF!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 i="22" l="1"/>
  <c r="O2" i="22"/>
  <c r="K1" i="22"/>
  <c r="K2" i="22"/>
  <c r="B6" i="22" l="1"/>
  <c r="DM27" i="24"/>
  <c r="DM28" i="24"/>
  <c r="DM29" i="24"/>
  <c r="DM30" i="24"/>
  <c r="DM31" i="24"/>
  <c r="DM32" i="24"/>
  <c r="DM33" i="24"/>
  <c r="DM26" i="24"/>
  <c r="B58" i="22"/>
  <c r="H7" i="22" l="1"/>
  <c r="K26" i="24"/>
  <c r="DJ48" i="24" l="1"/>
  <c r="B59" i="24"/>
  <c r="G68" i="22" l="1"/>
  <c r="G69" i="22"/>
  <c r="G67" i="22"/>
  <c r="EK17" i="24"/>
  <c r="EE17" i="24"/>
  <c r="EE23" i="24" s="1"/>
  <c r="ED16" i="24"/>
  <c r="EF15" i="24"/>
  <c r="ED15" i="24"/>
  <c r="EJ16" i="24"/>
  <c r="EL15" i="24"/>
  <c r="EJ15" i="24"/>
  <c r="EC13" i="24"/>
  <c r="ED12" i="24"/>
  <c r="ED13" i="24" s="1"/>
  <c r="EC12" i="24"/>
  <c r="EE11" i="24"/>
  <c r="EE12" i="24" s="1"/>
  <c r="EE13" i="24" s="1"/>
  <c r="EC11" i="24"/>
  <c r="EE5" i="24"/>
  <c r="EE6" i="24" s="1"/>
  <c r="ED5" i="24"/>
  <c r="ED6" i="24" s="1"/>
  <c r="EG23" i="24" l="1"/>
  <c r="EK23" i="24"/>
  <c r="EM23" i="24" s="1"/>
  <c r="EK24" i="24"/>
  <c r="EM24" i="24" s="1"/>
  <c r="EE24" i="24"/>
  <c r="EG24" i="24" s="1"/>
  <c r="EF16" i="24"/>
  <c r="EL16" i="24"/>
  <c r="EI23" i="24" s="1"/>
  <c r="EF11" i="24"/>
  <c r="EK25" i="24" s="1"/>
  <c r="EM25" i="24" s="1"/>
  <c r="EE25" i="24" l="1"/>
  <c r="EG25" i="24" s="1"/>
  <c r="EC22" i="24"/>
  <c r="EE22" i="24" s="1"/>
  <c r="EG22" i="24" s="1"/>
  <c r="EI22" i="24"/>
  <c r="EK22" i="24" s="1"/>
  <c r="EM22" i="24" s="1"/>
  <c r="EC23" i="24"/>
  <c r="EF12" i="24"/>
  <c r="EF13" i="24" s="1"/>
  <c r="EG11" i="24"/>
  <c r="EG12" i="24" l="1"/>
  <c r="EG13" i="24" s="1"/>
  <c r="EE26" i="24"/>
  <c r="EG26" i="24" s="1"/>
  <c r="EF28" i="24" s="1"/>
  <c r="H60" i="24" s="1"/>
  <c r="EK26" i="24"/>
  <c r="EM26" i="24" s="1"/>
  <c r="EL28" i="24" s="1"/>
  <c r="N41" i="24" l="1"/>
  <c r="K17" i="24"/>
  <c r="O7" i="24"/>
  <c r="M73" i="24" s="1"/>
  <c r="K7" i="24"/>
  <c r="M57" i="24" s="1"/>
  <c r="O13" i="24"/>
  <c r="DI52" i="24" s="1"/>
  <c r="DD52" i="24" s="1"/>
  <c r="O14" i="24"/>
  <c r="DI53" i="24" s="1"/>
  <c r="DD53" i="24" s="1"/>
  <c r="O15" i="24"/>
  <c r="DI54" i="24" s="1"/>
  <c r="DD54" i="24" s="1"/>
  <c r="O12" i="24"/>
  <c r="P11" i="22"/>
  <c r="P12" i="22"/>
  <c r="P13" i="22"/>
  <c r="P10" i="22"/>
  <c r="DM54" i="24"/>
  <c r="CL96" i="24" s="1"/>
  <c r="O37" i="24"/>
  <c r="DM51" i="24" s="1"/>
  <c r="DM52" i="24" s="1"/>
  <c r="CK98" i="24" s="1"/>
  <c r="O34" i="24"/>
  <c r="DQ53" i="24" s="1"/>
  <c r="BQ98" i="24" s="1"/>
  <c r="O33" i="24"/>
  <c r="O32" i="24"/>
  <c r="DQ55" i="24" s="1"/>
  <c r="CF98" i="24" s="1"/>
  <c r="O31" i="24"/>
  <c r="DQ54" i="24" s="1"/>
  <c r="CC98" i="24" s="1"/>
  <c r="O30" i="24"/>
  <c r="DQ52" i="24" s="1"/>
  <c r="CC96" i="24" s="1"/>
  <c r="O29" i="24"/>
  <c r="DQ51" i="24" s="1"/>
  <c r="O28" i="24"/>
  <c r="DQ49" i="24" s="1"/>
  <c r="BI97" i="24" s="1"/>
  <c r="O27" i="24"/>
  <c r="DQ50" i="24" s="1"/>
  <c r="BI98" i="24" s="1"/>
  <c r="K33" i="24"/>
  <c r="K32" i="24"/>
  <c r="K29" i="24"/>
  <c r="L25" i="24"/>
  <c r="K27" i="24"/>
  <c r="EA18" i="24"/>
  <c r="DZ28" i="24" s="1"/>
  <c r="EA28" i="24" s="1"/>
  <c r="K20" i="24"/>
  <c r="DC28" i="24" s="1"/>
  <c r="K15" i="24"/>
  <c r="K14" i="24"/>
  <c r="K13" i="24"/>
  <c r="G30" i="24"/>
  <c r="G27" i="24"/>
  <c r="C26" i="24"/>
  <c r="G22" i="24"/>
  <c r="G19" i="24"/>
  <c r="AW70" i="24" s="1"/>
  <c r="C35" i="24"/>
  <c r="F51" i="24" s="1"/>
  <c r="D31" i="24"/>
  <c r="D29" i="24"/>
  <c r="B14" i="24"/>
  <c r="C9" i="24"/>
  <c r="BR55" i="24" s="1"/>
  <c r="G6" i="24"/>
  <c r="BR52" i="24" s="1"/>
  <c r="C6" i="24"/>
  <c r="B72" i="24"/>
  <c r="B65" i="24"/>
  <c r="D64" i="24"/>
  <c r="B62" i="24"/>
  <c r="B61" i="24"/>
  <c r="B60" i="24"/>
  <c r="C57" i="24"/>
  <c r="B55" i="24"/>
  <c r="DH54" i="24"/>
  <c r="B54" i="24"/>
  <c r="DH53" i="24"/>
  <c r="B53" i="24"/>
  <c r="DH52" i="24"/>
  <c r="DH51" i="24"/>
  <c r="DK48" i="24"/>
  <c r="DM48" i="24"/>
  <c r="DL47" i="24"/>
  <c r="DK47" i="24"/>
  <c r="DM47" i="24"/>
  <c r="DL45" i="24"/>
  <c r="DD46" i="24"/>
  <c r="DC39" i="24"/>
  <c r="DC40" i="24" s="1"/>
  <c r="DC41" i="24" s="1"/>
  <c r="DV38" i="24"/>
  <c r="DU38" i="24"/>
  <c r="DT38" i="24"/>
  <c r="DS38" i="24"/>
  <c r="DR38" i="24"/>
  <c r="DQ38" i="24"/>
  <c r="DP38" i="24"/>
  <c r="DO38" i="24"/>
  <c r="DD38" i="24"/>
  <c r="DW37" i="24"/>
  <c r="DW38" i="24" s="1"/>
  <c r="DD37" i="24"/>
  <c r="K24" i="24"/>
  <c r="B71" i="22"/>
  <c r="B64" i="22"/>
  <c r="F50" i="22"/>
  <c r="K55" i="22"/>
  <c r="D3" i="11"/>
  <c r="BR53" i="24" l="1"/>
  <c r="BQ68" i="24"/>
  <c r="BU71" i="24"/>
  <c r="BS71" i="24" s="1"/>
  <c r="DI51" i="24"/>
  <c r="DD51" i="24" s="1"/>
  <c r="DD55" i="24" s="1"/>
  <c r="DR52" i="24"/>
  <c r="CH93" i="24" s="1"/>
  <c r="F16" i="24"/>
  <c r="DD39" i="24"/>
  <c r="K53" i="24"/>
  <c r="K56" i="24"/>
  <c r="CA71" i="24" s="1"/>
  <c r="BY60" i="24"/>
  <c r="H61" i="24"/>
  <c r="BC74" i="24" s="1"/>
  <c r="CB60" i="24"/>
  <c r="AX72" i="24"/>
  <c r="AV72" i="24" s="1"/>
  <c r="BZ96" i="24"/>
  <c r="BR96" i="24"/>
  <c r="BX96" i="24"/>
  <c r="K57" i="24"/>
  <c r="CA73" i="24" s="1"/>
  <c r="M65" i="24"/>
  <c r="BY96" i="24"/>
  <c r="BW60" i="24"/>
  <c r="DC29" i="24"/>
  <c r="CI60" i="24" s="1"/>
  <c r="DJ53" i="24"/>
  <c r="AP96" i="24" s="1"/>
  <c r="EA2" i="24"/>
  <c r="DZ12" i="24" s="1"/>
  <c r="EA12" i="24" s="1"/>
  <c r="CA60" i="24"/>
  <c r="AW69" i="24"/>
  <c r="BV96" i="24"/>
  <c r="DJ54" i="24"/>
  <c r="AP97" i="24" s="1"/>
  <c r="CG60" i="24"/>
  <c r="CA96" i="24"/>
  <c r="BQ96" i="24"/>
  <c r="EA22" i="24"/>
  <c r="DZ29" i="24"/>
  <c r="EA29" i="24" s="1"/>
  <c r="EA30" i="24"/>
  <c r="EA31" i="24"/>
  <c r="DZ27" i="24"/>
  <c r="EA27" i="24" s="1"/>
  <c r="BS96" i="24"/>
  <c r="CD60" i="24"/>
  <c r="BU96" i="24"/>
  <c r="CC60" i="24"/>
  <c r="BL63" i="24"/>
  <c r="CE60" i="24"/>
  <c r="BW96" i="24"/>
  <c r="DD41" i="24"/>
  <c r="DC42" i="24"/>
  <c r="DJ52" i="24"/>
  <c r="AP98" i="24" s="1"/>
  <c r="BX60" i="24"/>
  <c r="CF60" i="24"/>
  <c r="BL62" i="24"/>
  <c r="BT96" i="24"/>
  <c r="CB96" i="24"/>
  <c r="DD40" i="24"/>
  <c r="M68" i="24"/>
  <c r="CS59" i="24" s="1"/>
  <c r="BZ60" i="24"/>
  <c r="CH60" i="24"/>
  <c r="BW63" i="24"/>
  <c r="DJ51" i="24" l="1"/>
  <c r="AP95" i="24" s="1"/>
  <c r="EA19" i="24"/>
  <c r="K55" i="24" s="1"/>
  <c r="CA69" i="24" s="1"/>
  <c r="DZ14" i="24"/>
  <c r="EA14" i="24" s="1"/>
  <c r="EA15" i="24"/>
  <c r="DZ13" i="24"/>
  <c r="EA13" i="24" s="1"/>
  <c r="EA7" i="24"/>
  <c r="EA16" i="24"/>
  <c r="DC43" i="24"/>
  <c r="DD42" i="24"/>
  <c r="H59" i="22"/>
  <c r="M78" i="24"/>
  <c r="K53" i="22" l="1"/>
  <c r="M80" i="24"/>
  <c r="J83" i="22"/>
  <c r="EA3" i="24"/>
  <c r="BC72" i="24"/>
  <c r="DS7" i="24"/>
  <c r="DC44" i="24"/>
  <c r="DD43" i="24"/>
  <c r="EA5" i="24" l="1"/>
  <c r="DS4" i="24"/>
  <c r="EA4" i="24" s="1"/>
  <c r="H34" i="24" s="1"/>
  <c r="H33" i="22" s="1"/>
  <c r="J85" i="22"/>
  <c r="DD44" i="24"/>
  <c r="DC45" i="24"/>
  <c r="DD45" i="24" s="1"/>
  <c r="K54" i="22"/>
  <c r="H59" i="24" l="1"/>
  <c r="BC70" i="24" s="1"/>
  <c r="BC75" i="24" s="1"/>
  <c r="H35" i="24"/>
  <c r="H34" i="22" s="1"/>
  <c r="K58" i="24"/>
  <c r="K2" i="24"/>
  <c r="K1" i="24"/>
  <c r="AO53" i="24" s="1"/>
  <c r="K51" i="22"/>
  <c r="H60" i="22"/>
  <c r="J80" i="22"/>
  <c r="K60" i="22"/>
  <c r="J70" i="22"/>
  <c r="C56" i="22"/>
  <c r="K35" i="22"/>
  <c r="CZ71" i="24" l="1"/>
  <c r="CH71" i="24" s="1"/>
  <c r="CZ69" i="24"/>
  <c r="BZ74" i="24"/>
  <c r="O1" i="24"/>
  <c r="AZ55" i="24" s="1"/>
  <c r="O2" i="24"/>
  <c r="AZ52" i="24" s="1"/>
  <c r="H62" i="24"/>
  <c r="DN33" i="24" s="1"/>
  <c r="H58" i="22"/>
  <c r="BJ53" i="24"/>
  <c r="BC53" i="24"/>
  <c r="BF53" i="24"/>
  <c r="BI53" i="24"/>
  <c r="BB53" i="24"/>
  <c r="BH53" i="24"/>
  <c r="BA53" i="24"/>
  <c r="BK53" i="24"/>
  <c r="BG53" i="24"/>
  <c r="AZ53" i="24"/>
  <c r="BL53" i="24"/>
  <c r="BD53" i="24"/>
  <c r="BE53" i="24"/>
  <c r="CZ73" i="24"/>
  <c r="CZ67" i="24"/>
  <c r="J73" i="22"/>
  <c r="CH69" i="24" l="1"/>
  <c r="CY69" i="24"/>
  <c r="DN32" i="24"/>
  <c r="DN28" i="24"/>
  <c r="DN26" i="24"/>
  <c r="DN29" i="24"/>
  <c r="DN31" i="24"/>
  <c r="DN27" i="24"/>
  <c r="DN30" i="24"/>
  <c r="H33" i="24"/>
  <c r="H32" i="22" s="1"/>
  <c r="CY71" i="24"/>
  <c r="CY67" i="24"/>
  <c r="CH67" i="24"/>
  <c r="CY73" i="24"/>
  <c r="CH73" i="24"/>
  <c r="M1" i="11"/>
  <c r="DR33" i="24" l="1"/>
  <c r="CO85" i="24" s="1"/>
  <c r="O1" i="11"/>
  <c r="H56" i="24" s="1"/>
  <c r="CN51" i="24" s="1"/>
  <c r="CN74" i="24"/>
  <c r="DD34" i="24" s="1"/>
  <c r="DH44" i="24" l="1"/>
  <c r="BE80" i="24" s="1"/>
  <c r="BG87" i="24"/>
  <c r="DD35" i="24"/>
  <c r="CO82" i="24" s="1"/>
  <c r="DQ31" i="24"/>
  <c r="AQ84" i="24" s="1"/>
  <c r="DI44" i="24"/>
  <c r="BG83" i="24" s="1"/>
  <c r="DQ26" i="24"/>
  <c r="AQ79" i="24" s="1"/>
  <c r="AQ88" i="24"/>
  <c r="DQ27" i="24"/>
  <c r="AQ80" i="24" s="1"/>
  <c r="DQ28" i="24"/>
  <c r="AQ81" i="24" s="1"/>
  <c r="DQ33" i="24"/>
  <c r="DQ32" i="24"/>
  <c r="AQ86" i="24" s="1"/>
  <c r="DQ30" i="24"/>
  <c r="AQ83" i="24" s="1"/>
  <c r="DQ29" i="24"/>
  <c r="AQ82" i="24" s="1"/>
  <c r="DC34" i="24"/>
  <c r="DC35" i="24" s="1"/>
  <c r="CO79" i="24" s="1"/>
  <c r="B61" i="22" l="1"/>
  <c r="B60" i="22"/>
  <c r="B59" i="22"/>
  <c r="D63" i="22"/>
  <c r="B54" i="22"/>
  <c r="B53" i="22"/>
  <c r="B52" i="22"/>
  <c r="K56" i="22"/>
  <c r="C9" i="22"/>
  <c r="H61" i="22" l="1"/>
  <c r="F15" i="22"/>
  <c r="F28" i="11" l="1"/>
  <c r="H55"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たかやす</author>
  </authors>
  <commentList>
    <comment ref="C5" authorId="0" shapeId="0" xr:uid="{12FE14FD-D677-4925-B2DF-EF24DEED92EE}">
      <text>
        <r>
          <rPr>
            <b/>
            <sz val="12"/>
            <color indexed="81"/>
            <rFont val="MS P ゴシック"/>
            <family val="3"/>
            <charset val="128"/>
          </rPr>
          <t>▼リストに自分の氏名が表示されない場合はキーボードから入力してください</t>
        </r>
      </text>
    </comment>
    <comment ref="O28" authorId="1" shapeId="0" xr:uid="{00000000-0006-0000-0200-000001000000}">
      <text>
        <r>
          <rPr>
            <b/>
            <sz val="12"/>
            <color indexed="81"/>
            <rFont val="MS P ゴシック"/>
            <family val="3"/>
            <charset val="128"/>
          </rPr>
          <t>申告者から見て、該当者が何に当たるか
例）子・母・夫</t>
        </r>
      </text>
    </comment>
    <comment ref="O29" authorId="1" shapeId="0" xr:uid="{00000000-0006-0000-0200-000002000000}">
      <text>
        <r>
          <rPr>
            <b/>
            <sz val="12"/>
            <color indexed="81"/>
            <rFont val="MS P ゴシック"/>
            <family val="3"/>
            <charset val="128"/>
          </rPr>
          <t>収入ではなく、所得に直してください。</t>
        </r>
      </text>
    </comment>
    <comment ref="C35" authorId="1" shapeId="0" xr:uid="{00000000-0006-0000-0200-000003000000}">
      <text>
        <r>
          <rPr>
            <b/>
            <sz val="12"/>
            <color indexed="81"/>
            <rFont val="MS P ゴシック"/>
            <family val="3"/>
            <charset val="128"/>
          </rPr>
          <t xml:space="preserve">ご注意・参考：確定申告は個人の作業となります。職場では手続きができません。
確定申告をする場合で、ふるさと納税をしている場合、ふるさと納税のワンストップ特例制度による申請は無効となりますので、確定申告で寄付金控除を申告する必要があります。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たかやす</author>
  </authors>
  <commentList>
    <comment ref="O31" authorId="0" shapeId="0" xr:uid="{00000000-0006-0000-0300-000001000000}">
      <text>
        <r>
          <rPr>
            <b/>
            <sz val="12"/>
            <color indexed="81"/>
            <rFont val="MS P ゴシック"/>
            <family val="3"/>
            <charset val="128"/>
          </rPr>
          <t>申告者から見て、該当者が何に当たるか
例）子・母・夫</t>
        </r>
      </text>
    </comment>
    <comment ref="O32" authorId="0" shapeId="0" xr:uid="{00000000-0006-0000-0300-000002000000}">
      <text>
        <r>
          <rPr>
            <b/>
            <sz val="12"/>
            <color indexed="81"/>
            <rFont val="MS P ゴシック"/>
            <family val="3"/>
            <charset val="128"/>
          </rPr>
          <t>収入ではなく、所得に直してください。</t>
        </r>
      </text>
    </comment>
    <comment ref="C35" authorId="0" shapeId="0" xr:uid="{00000000-0006-0000-0300-000003000000}">
      <text>
        <r>
          <rPr>
            <b/>
            <sz val="12"/>
            <color indexed="81"/>
            <rFont val="MS P ゴシック"/>
            <family val="3"/>
            <charset val="128"/>
          </rPr>
          <t xml:space="preserve">ご注意・参考：確定申告は個人の作業となります。学校では手続きができません。
確定申告をする場合で、ふるさと納税をしている場合、ふるさと納税のワンストップ特例制度による申請は無効となりますので、確定申告で寄付金控除を申告する必要があります。
</t>
        </r>
      </text>
    </comment>
  </commentList>
</comments>
</file>

<file path=xl/sharedStrings.xml><?xml version="1.0" encoding="utf-8"?>
<sst xmlns="http://schemas.openxmlformats.org/spreadsheetml/2006/main" count="547" uniqueCount="310">
  <si>
    <t>控除額</t>
    <rPh sb="0" eb="3">
      <t>コウジョガク</t>
    </rPh>
    <phoneticPr fontId="2"/>
  </si>
  <si>
    <t>フリガナ</t>
    <phoneticPr fontId="2"/>
  </si>
  <si>
    <t>税務署</t>
    <rPh sb="0" eb="3">
      <t>ゼイムショ</t>
    </rPh>
    <phoneticPr fontId="2"/>
  </si>
  <si>
    <t>給与の支払者</t>
    <rPh sb="0" eb="2">
      <t>キュウヨ</t>
    </rPh>
    <rPh sb="3" eb="6">
      <t>シハライシャ</t>
    </rPh>
    <phoneticPr fontId="2"/>
  </si>
  <si>
    <t>法人番号</t>
    <rPh sb="0" eb="4">
      <t>ホウジンバンゴウ</t>
    </rPh>
    <phoneticPr fontId="2"/>
  </si>
  <si>
    <t>（B)</t>
    <phoneticPr fontId="2"/>
  </si>
  <si>
    <t>（C)</t>
    <phoneticPr fontId="2"/>
  </si>
  <si>
    <t>設定</t>
    <rPh sb="0" eb="2">
      <t>セッテイ</t>
    </rPh>
    <phoneticPr fontId="2"/>
  </si>
  <si>
    <t>欄</t>
    <rPh sb="0" eb="1">
      <t>ラン</t>
    </rPh>
    <phoneticPr fontId="2"/>
  </si>
  <si>
    <t>保険等の種類</t>
    <rPh sb="0" eb="3">
      <t>ホケントウ</t>
    </rPh>
    <rPh sb="4" eb="6">
      <t>シュルイ</t>
    </rPh>
    <phoneticPr fontId="2"/>
  </si>
  <si>
    <t>2段とする文字数(生保）</t>
    <rPh sb="1" eb="2">
      <t>ダン</t>
    </rPh>
    <rPh sb="5" eb="8">
      <t>モジスウ</t>
    </rPh>
    <rPh sb="9" eb="11">
      <t>セイホ</t>
    </rPh>
    <phoneticPr fontId="2"/>
  </si>
  <si>
    <t>２段とする文字数(地震）</t>
    <rPh sb="1" eb="2">
      <t>ダン</t>
    </rPh>
    <rPh sb="5" eb="8">
      <t>モジスウ</t>
    </rPh>
    <rPh sb="9" eb="11">
      <t>ジシン</t>
    </rPh>
    <phoneticPr fontId="2"/>
  </si>
  <si>
    <t>給与の支払者住所</t>
    <rPh sb="6" eb="8">
      <t>ジュウショ</t>
    </rPh>
    <phoneticPr fontId="2"/>
  </si>
  <si>
    <t>整理番号</t>
    <rPh sb="0" eb="4">
      <t>セイリバンゴウ</t>
    </rPh>
    <phoneticPr fontId="2"/>
  </si>
  <si>
    <t>整理番号（自動表示）</t>
    <rPh sb="0" eb="4">
      <t>セイリバンゴウ</t>
    </rPh>
    <rPh sb="5" eb="7">
      <t>ジドウ</t>
    </rPh>
    <rPh sb="7" eb="9">
      <t>ヒョウジ</t>
    </rPh>
    <phoneticPr fontId="2"/>
  </si>
  <si>
    <t>氏名</t>
    <rPh sb="0" eb="2">
      <t>シメイ</t>
    </rPh>
    <phoneticPr fontId="2"/>
  </si>
  <si>
    <t>入力氏名</t>
    <rPh sb="0" eb="2">
      <t>ニュウリョク</t>
    </rPh>
    <rPh sb="2" eb="4">
      <t>シメイ</t>
    </rPh>
    <phoneticPr fontId="2"/>
  </si>
  <si>
    <t>※　氏名</t>
    <rPh sb="2" eb="4">
      <t>シメイ</t>
    </rPh>
    <phoneticPr fontId="2"/>
  </si>
  <si>
    <t>配偶者氏名</t>
    <rPh sb="0" eb="3">
      <t>ハイグウシャ</t>
    </rPh>
    <rPh sb="3" eb="5">
      <t>シメイ</t>
    </rPh>
    <phoneticPr fontId="2"/>
  </si>
  <si>
    <t>配偶者マイナンバー</t>
    <rPh sb="0" eb="3">
      <t>ハイグウシャ</t>
    </rPh>
    <phoneticPr fontId="2"/>
  </si>
  <si>
    <t>配偶者生年月日</t>
    <rPh sb="0" eb="3">
      <t>ハイグウシャ</t>
    </rPh>
    <rPh sb="3" eb="7">
      <t>セイネンガッピ</t>
    </rPh>
    <phoneticPr fontId="2"/>
  </si>
  <si>
    <t>配偶者住所</t>
    <rPh sb="0" eb="3">
      <t>ハイグウシャ</t>
    </rPh>
    <rPh sb="3" eb="5">
      <t>ジュウショ</t>
    </rPh>
    <phoneticPr fontId="2"/>
  </si>
  <si>
    <t>配偶者と別居の場合、</t>
    <phoneticPr fontId="2"/>
  </si>
  <si>
    <t>給与収入</t>
    <rPh sb="0" eb="2">
      <t>キュウヨ</t>
    </rPh>
    <rPh sb="2" eb="4">
      <t>シュウニュウ</t>
    </rPh>
    <phoneticPr fontId="2"/>
  </si>
  <si>
    <t>給与所得</t>
    <rPh sb="0" eb="2">
      <t>キュウヨ</t>
    </rPh>
    <rPh sb="2" eb="4">
      <t>ショトク</t>
    </rPh>
    <phoneticPr fontId="2"/>
  </si>
  <si>
    <t>同居</t>
    <phoneticPr fontId="2"/>
  </si>
  <si>
    <t>別居</t>
    <phoneticPr fontId="2"/>
  </si>
  <si>
    <t>配偶者の収入・所得</t>
    <rPh sb="0" eb="3">
      <t>ハイグウシャ</t>
    </rPh>
    <rPh sb="4" eb="6">
      <t>シュウニュウ</t>
    </rPh>
    <rPh sb="7" eb="9">
      <t>ショトク</t>
    </rPh>
    <phoneticPr fontId="2"/>
  </si>
  <si>
    <t>該当・非該当</t>
    <rPh sb="0" eb="2">
      <t>ガイトウ</t>
    </rPh>
    <rPh sb="3" eb="6">
      <t>ヒガイトウ</t>
    </rPh>
    <phoneticPr fontId="2"/>
  </si>
  <si>
    <t>非該当</t>
    <rPh sb="0" eb="3">
      <t>ヒガイトウ</t>
    </rPh>
    <phoneticPr fontId="2"/>
  </si>
  <si>
    <t>該当</t>
    <rPh sb="0" eb="2">
      <t>ガイトウ</t>
    </rPh>
    <phoneticPr fontId="2"/>
  </si>
  <si>
    <t>年金収入</t>
    <rPh sb="0" eb="2">
      <t>ネンキン</t>
    </rPh>
    <rPh sb="2" eb="4">
      <t>シュウニュウ</t>
    </rPh>
    <phoneticPr fontId="2"/>
  </si>
  <si>
    <t>（A)</t>
    <phoneticPr fontId="2"/>
  </si>
  <si>
    <t>-</t>
    <phoneticPr fontId="2"/>
  </si>
  <si>
    <t>申告者が特別障害者</t>
    <rPh sb="0" eb="3">
      <t>シンコクシャ</t>
    </rPh>
    <rPh sb="4" eb="6">
      <t>トクベツ</t>
    </rPh>
    <rPh sb="6" eb="9">
      <t>ショウガイシャ</t>
    </rPh>
    <phoneticPr fontId="2"/>
  </si>
  <si>
    <t>２３歳未満の扶養親族あり</t>
    <rPh sb="2" eb="3">
      <t>サイ</t>
    </rPh>
    <rPh sb="3" eb="5">
      <t>ミマン</t>
    </rPh>
    <rPh sb="6" eb="10">
      <t>フヨウシンゾク</t>
    </rPh>
    <phoneticPr fontId="2"/>
  </si>
  <si>
    <t>扶養親族に特別障害者あり</t>
    <rPh sb="0" eb="4">
      <t>フヨウシンゾク</t>
    </rPh>
    <rPh sb="5" eb="7">
      <t>トクベツ</t>
    </rPh>
    <rPh sb="7" eb="10">
      <t>ショウガイシャ</t>
    </rPh>
    <phoneticPr fontId="2"/>
  </si>
  <si>
    <t>同一生計配偶者が特別障害者</t>
    <rPh sb="0" eb="2">
      <t>ドウイツ</t>
    </rPh>
    <rPh sb="2" eb="4">
      <t>セイケイ</t>
    </rPh>
    <rPh sb="4" eb="7">
      <t>ハイグウシャ</t>
    </rPh>
    <rPh sb="8" eb="10">
      <t>トクベツ</t>
    </rPh>
    <rPh sb="10" eb="13">
      <t>ショウガイシャ</t>
    </rPh>
    <phoneticPr fontId="2"/>
  </si>
  <si>
    <t>該当者氏名（１名のみで可）</t>
    <rPh sb="0" eb="3">
      <t>ガイトウシャ</t>
    </rPh>
    <rPh sb="3" eb="5">
      <t>シメイ</t>
    </rPh>
    <rPh sb="7" eb="8">
      <t>メイ</t>
    </rPh>
    <rPh sb="11" eb="12">
      <t>カ</t>
    </rPh>
    <phoneticPr fontId="2"/>
  </si>
  <si>
    <t>整理番号（自動表示）</t>
  </si>
  <si>
    <t>しない</t>
    <phoneticPr fontId="2"/>
  </si>
  <si>
    <t>する</t>
    <phoneticPr fontId="2"/>
  </si>
  <si>
    <t>させる</t>
    <phoneticPr fontId="2"/>
  </si>
  <si>
    <t>させない</t>
  </si>
  <si>
    <t>させない</t>
    <phoneticPr fontId="2"/>
  </si>
  <si>
    <t>記載あり</t>
    <rPh sb="0" eb="2">
      <t>キサイ</t>
    </rPh>
    <phoneticPr fontId="2"/>
  </si>
  <si>
    <t>記載なし</t>
    <rPh sb="0" eb="2">
      <t>キサイ</t>
    </rPh>
    <phoneticPr fontId="2"/>
  </si>
  <si>
    <t>別居の場合、
該当者の住所</t>
    <rPh sb="0" eb="2">
      <t>ベッキョ</t>
    </rPh>
    <rPh sb="3" eb="5">
      <t>バアイ</t>
    </rPh>
    <rPh sb="7" eb="10">
      <t>ガイトウシャ</t>
    </rPh>
    <rPh sb="11" eb="13">
      <t>ジュウショ</t>
    </rPh>
    <phoneticPr fontId="2"/>
  </si>
  <si>
    <t>提出は不要です。</t>
    <rPh sb="0" eb="2">
      <t>テイシュツ</t>
    </rPh>
    <rPh sb="3" eb="5">
      <t>フヨウ</t>
    </rPh>
    <phoneticPr fontId="2"/>
  </si>
  <si>
    <t>印字する</t>
    <rPh sb="0" eb="2">
      <t>インジ</t>
    </rPh>
    <phoneticPr fontId="2"/>
  </si>
  <si>
    <t>印字しない</t>
    <rPh sb="0" eb="2">
      <t>インジ</t>
    </rPh>
    <phoneticPr fontId="2"/>
  </si>
  <si>
    <t>表示するようにします。全て１段で表示させるには、９９と入力してください。</t>
    <rPh sb="11" eb="12">
      <t>スベ</t>
    </rPh>
    <rPh sb="14" eb="15">
      <t>ダン</t>
    </rPh>
    <rPh sb="16" eb="18">
      <t>ヒョウジ</t>
    </rPh>
    <rPh sb="27" eb="29">
      <t>ニュウリョク</t>
    </rPh>
    <phoneticPr fontId="2"/>
  </si>
  <si>
    <t>900万円以下</t>
    <rPh sb="3" eb="5">
      <t>マンエン</t>
    </rPh>
    <rPh sb="5" eb="7">
      <t>イカ</t>
    </rPh>
    <phoneticPr fontId="2"/>
  </si>
  <si>
    <t>2500万円超</t>
    <rPh sb="4" eb="7">
      <t>マンエンチョウ</t>
    </rPh>
    <phoneticPr fontId="2"/>
  </si>
  <si>
    <t>　　住民税をどこに納付するかを決めるために重要です。</t>
    <phoneticPr fontId="2"/>
  </si>
  <si>
    <t>申告者の合計所得金額の見込み額</t>
    <rPh sb="0" eb="3">
      <t>シンコクシャ</t>
    </rPh>
    <rPh sb="4" eb="8">
      <t>ゴウケイショトク</t>
    </rPh>
    <rPh sb="8" eb="10">
      <t>キンガク</t>
    </rPh>
    <rPh sb="11" eb="13">
      <t>ミコ</t>
    </rPh>
    <rPh sb="14" eb="15">
      <t>ガク</t>
    </rPh>
    <phoneticPr fontId="2"/>
  </si>
  <si>
    <t>円</t>
    <rPh sb="0" eb="1">
      <t>エン</t>
    </rPh>
    <phoneticPr fontId="2"/>
  </si>
  <si>
    <t>　前職での源泉徴収票を提出済・提出予定ならば</t>
    <rPh sb="1" eb="3">
      <t>ゼンショク</t>
    </rPh>
    <rPh sb="5" eb="10">
      <t>ゲンセンチョウシュウヒョウ</t>
    </rPh>
    <rPh sb="11" eb="13">
      <t>テイシュツ</t>
    </rPh>
    <rPh sb="13" eb="14">
      <t>ズ</t>
    </rPh>
    <rPh sb="15" eb="17">
      <t>テイシュツ</t>
    </rPh>
    <rPh sb="17" eb="19">
      <t>ヨテイ</t>
    </rPh>
    <phoneticPr fontId="2"/>
  </si>
  <si>
    <t>年金の収入額</t>
    <rPh sb="0" eb="2">
      <t>ネンキン</t>
    </rPh>
    <rPh sb="3" eb="5">
      <t>シュウニュウ</t>
    </rPh>
    <rPh sb="5" eb="6">
      <t>ガク</t>
    </rPh>
    <phoneticPr fontId="2"/>
  </si>
  <si>
    <t>配偶者・扶養親族のマイナンバー入力</t>
    <rPh sb="0" eb="3">
      <t>ハイグウシャ</t>
    </rPh>
    <rPh sb="4" eb="8">
      <t>フヨウシンゾク</t>
    </rPh>
    <rPh sb="15" eb="17">
      <t>ニュウリョク</t>
    </rPh>
    <phoneticPr fontId="2"/>
  </si>
  <si>
    <t>配偶者氏名フリガナ</t>
    <rPh sb="0" eb="3">
      <t>ハイグウシャ</t>
    </rPh>
    <rPh sb="3" eb="5">
      <t>シメイ</t>
    </rPh>
    <phoneticPr fontId="2"/>
  </si>
  <si>
    <t>付の住民票上の住所を入力してください。</t>
    <phoneticPr fontId="2"/>
  </si>
  <si>
    <t>900万円超　950万円以下</t>
    <rPh sb="3" eb="6">
      <t>マンエンチョウ</t>
    </rPh>
    <rPh sb="10" eb="14">
      <t>マンエンイカ</t>
    </rPh>
    <phoneticPr fontId="2"/>
  </si>
  <si>
    <t>950万円超　1000万円以下</t>
    <rPh sb="4" eb="6">
      <t>エンチョウ</t>
    </rPh>
    <rPh sb="11" eb="12">
      <t>マン</t>
    </rPh>
    <rPh sb="12" eb="13">
      <t>エン</t>
    </rPh>
    <rPh sb="13" eb="15">
      <t>イカ</t>
    </rPh>
    <phoneticPr fontId="2"/>
  </si>
  <si>
    <t>2400万円超　2450万円以下</t>
    <rPh sb="4" eb="6">
      <t>マンエン</t>
    </rPh>
    <rPh sb="6" eb="7">
      <t>チョウ</t>
    </rPh>
    <rPh sb="12" eb="14">
      <t>マンエン</t>
    </rPh>
    <rPh sb="14" eb="16">
      <t>イカ</t>
    </rPh>
    <phoneticPr fontId="2"/>
  </si>
  <si>
    <t>2450万円超　2500万円以下</t>
    <rPh sb="4" eb="6">
      <t>マンエン</t>
    </rPh>
    <rPh sb="6" eb="7">
      <t>チョウ</t>
    </rPh>
    <rPh sb="12" eb="16">
      <t>マンエンイカ</t>
    </rPh>
    <phoneticPr fontId="2"/>
  </si>
  <si>
    <t>年金　雑所得</t>
    <rPh sb="0" eb="2">
      <t>ネンキン</t>
    </rPh>
    <rPh sb="3" eb="6">
      <t>ザツショトク</t>
    </rPh>
    <phoneticPr fontId="2"/>
  </si>
  <si>
    <t>総所得額</t>
    <rPh sb="0" eb="3">
      <t>ソウショトク</t>
    </rPh>
    <rPh sb="3" eb="4">
      <t>ガク</t>
    </rPh>
    <phoneticPr fontId="2"/>
  </si>
  <si>
    <t>現勤務先からの本年の給与支払額の見積額を入力してください。</t>
    <rPh sb="0" eb="1">
      <t>ゲン</t>
    </rPh>
    <rPh sb="1" eb="4">
      <t>キンムサキ</t>
    </rPh>
    <rPh sb="7" eb="9">
      <t>ホンネン</t>
    </rPh>
    <rPh sb="10" eb="12">
      <t>キュウヨ</t>
    </rPh>
    <rPh sb="12" eb="15">
      <t>シハライガク</t>
    </rPh>
    <rPh sb="16" eb="19">
      <t>ミツモリガク</t>
    </rPh>
    <rPh sb="20" eb="22">
      <t>ニュウリョク</t>
    </rPh>
    <phoneticPr fontId="2"/>
  </si>
  <si>
    <t>給与収入入力</t>
    <rPh sb="0" eb="2">
      <t>キュウヨ</t>
    </rPh>
    <rPh sb="2" eb="4">
      <t>シュウニュウ</t>
    </rPh>
    <rPh sb="4" eb="6">
      <t>ニュウリョク</t>
    </rPh>
    <phoneticPr fontId="2"/>
  </si>
  <si>
    <t>配偶者控除　又は　配偶者特別控除に、</t>
    <rPh sb="0" eb="3">
      <t>ハイグウシャ</t>
    </rPh>
    <rPh sb="3" eb="5">
      <t>コウジョ</t>
    </rPh>
    <rPh sb="6" eb="7">
      <t>マタ</t>
    </rPh>
    <rPh sb="9" eb="12">
      <t>ハイグウシャ</t>
    </rPh>
    <rPh sb="12" eb="14">
      <t>トクベツ</t>
    </rPh>
    <rPh sb="14" eb="16">
      <t>コウジョ</t>
    </rPh>
    <phoneticPr fontId="2"/>
  </si>
  <si>
    <t>申告者の給与収入が８５０万円超となる</t>
    <rPh sb="0" eb="3">
      <t>シンコクシャ</t>
    </rPh>
    <rPh sb="4" eb="6">
      <t>キュウヨ</t>
    </rPh>
    <rPh sb="6" eb="8">
      <t>シュウニュウ</t>
    </rPh>
    <phoneticPr fontId="2"/>
  </si>
  <si>
    <t>申告書」に記載してあるか</t>
    <phoneticPr fontId="2"/>
  </si>
  <si>
    <t>「記載あり」ならば、以下の項目は入力不要です。</t>
    <rPh sb="1" eb="3">
      <t>キサイ</t>
    </rPh>
    <phoneticPr fontId="2"/>
  </si>
  <si>
    <t>申告者用</t>
    <rPh sb="0" eb="3">
      <t>シンコクシャ</t>
    </rPh>
    <rPh sb="3" eb="4">
      <t>ヨウ</t>
    </rPh>
    <phoneticPr fontId="2"/>
  </si>
  <si>
    <t>給与以外の所得　計</t>
  </si>
  <si>
    <t>↓その他の所得があれば、所得額を入力してください。</t>
    <rPh sb="3" eb="4">
      <t>タ</t>
    </rPh>
    <rPh sb="5" eb="7">
      <t>ショトク</t>
    </rPh>
    <rPh sb="12" eb="15">
      <t>ショトクガク</t>
    </rPh>
    <rPh sb="16" eb="18">
      <t>ニュウリョク</t>
    </rPh>
    <phoneticPr fontId="2"/>
  </si>
  <si>
    <r>
      <rPr>
        <sz val="11"/>
        <color theme="1"/>
        <rFont val="HGSｺﾞｼｯｸM"/>
        <family val="3"/>
        <charset val="128"/>
      </rPr>
      <t>計算結果</t>
    </r>
    <r>
      <rPr>
        <sz val="11"/>
        <color theme="1"/>
        <rFont val="HG創英角ｺﾞｼｯｸUB"/>
        <family val="3"/>
        <charset val="128"/>
      </rPr>
      <t>給与所得控除後の金額</t>
    </r>
    <rPh sb="0" eb="4">
      <t>ケイサンケッカ</t>
    </rPh>
    <rPh sb="4" eb="6">
      <t>キュウヨ</t>
    </rPh>
    <rPh sb="6" eb="8">
      <t>ショトク</t>
    </rPh>
    <rPh sb="8" eb="11">
      <t>コウジョゴ</t>
    </rPh>
    <rPh sb="12" eb="14">
      <t>キンガク</t>
    </rPh>
    <phoneticPr fontId="2"/>
  </si>
  <si>
    <t>かける数</t>
    <rPh sb="3" eb="4">
      <t>カズ</t>
    </rPh>
    <phoneticPr fontId="2"/>
  </si>
  <si>
    <t>年齢</t>
    <rPh sb="0" eb="2">
      <t>ネンレイ</t>
    </rPh>
    <phoneticPr fontId="2"/>
  </si>
  <si>
    <t>1000万円以下/1000万円超2000万円以下/2000万円超</t>
    <rPh sb="4" eb="6">
      <t>マンエン</t>
    </rPh>
    <rPh sb="6" eb="8">
      <t>イカ</t>
    </rPh>
    <rPh sb="13" eb="15">
      <t>マンエン</t>
    </rPh>
    <rPh sb="15" eb="16">
      <t>チョウ</t>
    </rPh>
    <rPh sb="20" eb="22">
      <t>マンエン</t>
    </rPh>
    <rPh sb="22" eb="24">
      <t>イカ</t>
    </rPh>
    <rPh sb="29" eb="31">
      <t>マンエン</t>
    </rPh>
    <rPh sb="31" eb="32">
      <t>チョウ</t>
    </rPh>
    <phoneticPr fontId="2"/>
  </si>
  <si>
    <t>…後日入力　または　手書き</t>
    <rPh sb="1" eb="3">
      <t>ゴジツ</t>
    </rPh>
    <rPh sb="3" eb="5">
      <t>ニュウリョク</t>
    </rPh>
    <rPh sb="10" eb="12">
      <t>テガ</t>
    </rPh>
    <phoneticPr fontId="2"/>
  </si>
  <si>
    <t>　年金以外の所得の見込み（区分）</t>
    <rPh sb="1" eb="5">
      <t>ネンキンイガイ</t>
    </rPh>
    <rPh sb="6" eb="8">
      <t>ショトク</t>
    </rPh>
    <rPh sb="9" eb="11">
      <t>ミコ</t>
    </rPh>
    <rPh sb="13" eb="15">
      <t>クブン</t>
    </rPh>
    <phoneticPr fontId="2"/>
  </si>
  <si>
    <t>1000万円超2000万円以下</t>
    <phoneticPr fontId="2"/>
  </si>
  <si>
    <t>配偶者</t>
    <rPh sb="0" eb="3">
      <t>ハイグウシャ</t>
    </rPh>
    <phoneticPr fontId="2"/>
  </si>
  <si>
    <t>　その分の入力は不要です。</t>
    <rPh sb="3" eb="4">
      <t>ブン</t>
    </rPh>
    <rPh sb="5" eb="7">
      <t>ニュウリョク</t>
    </rPh>
    <rPh sb="8" eb="10">
      <t>フヨウ</t>
    </rPh>
    <phoneticPr fontId="2"/>
  </si>
  <si>
    <t>(給与収入だけなら、)</t>
    <rPh sb="1" eb="3">
      <t>キュウヨ</t>
    </rPh>
    <rPh sb="3" eb="5">
      <t>シュウニュウ</t>
    </rPh>
    <phoneticPr fontId="2"/>
  </si>
  <si>
    <t>(1145万円以下）</t>
    <phoneticPr fontId="2"/>
  </si>
  <si>
    <t>(1195万円以下）</t>
    <phoneticPr fontId="2"/>
  </si>
  <si>
    <t>(2645万円以下）</t>
    <phoneticPr fontId="2"/>
  </si>
  <si>
    <t>(2695万円以下）</t>
    <phoneticPr fontId="2"/>
  </si>
  <si>
    <t>(2695万円超）</t>
    <rPh sb="7" eb="8">
      <t>チョウ</t>
    </rPh>
    <phoneticPr fontId="2"/>
  </si>
  <si>
    <t>再提出締切日</t>
    <rPh sb="0" eb="3">
      <t>サイテイシュツ</t>
    </rPh>
    <rPh sb="3" eb="6">
      <t>シメキリビ</t>
    </rPh>
    <phoneticPr fontId="2"/>
  </si>
  <si>
    <t>年末再調整締切日</t>
    <rPh sb="0" eb="2">
      <t>ネンマツ</t>
    </rPh>
    <rPh sb="2" eb="5">
      <t>サイチョウセイ</t>
    </rPh>
    <rPh sb="5" eb="8">
      <t>シメキリビ</t>
    </rPh>
    <phoneticPr fontId="2"/>
  </si>
  <si>
    <t>年末調整の日</t>
    <rPh sb="0" eb="4">
      <t>ネンマツチョウセイ</t>
    </rPh>
    <rPh sb="5" eb="6">
      <t>ヒ</t>
    </rPh>
    <phoneticPr fontId="2"/>
  </si>
  <si>
    <t>➀</t>
    <phoneticPr fontId="2"/>
  </si>
  <si>
    <t>②</t>
    <phoneticPr fontId="2"/>
  </si>
  <si>
    <t>③</t>
    <phoneticPr fontId="2"/>
  </si>
  <si>
    <t>④</t>
    <phoneticPr fontId="2"/>
  </si>
  <si>
    <t>配偶者控除</t>
    <rPh sb="0" eb="3">
      <t>ハイグウシャ</t>
    </rPh>
    <rPh sb="3" eb="5">
      <t>コウジョ</t>
    </rPh>
    <phoneticPr fontId="2"/>
  </si>
  <si>
    <t>配偶者特別控除</t>
    <rPh sb="0" eb="3">
      <t>ハイグウシャ</t>
    </rPh>
    <rPh sb="3" eb="5">
      <t>トクベツ</t>
    </rPh>
    <rPh sb="5" eb="7">
      <t>コウジョ</t>
    </rPh>
    <phoneticPr fontId="2"/>
  </si>
  <si>
    <t>段目</t>
    <rPh sb="0" eb="2">
      <t>ダンメ</t>
    </rPh>
    <phoneticPr fontId="2"/>
  </si>
  <si>
    <t>配偶者控除の額</t>
    <rPh sb="0" eb="3">
      <t>ハイグウシャ</t>
    </rPh>
    <rPh sb="3" eb="5">
      <t>コウジョ</t>
    </rPh>
    <rPh sb="6" eb="7">
      <t>ガク</t>
    </rPh>
    <phoneticPr fontId="2"/>
  </si>
  <si>
    <t>配偶者特別控除の額</t>
    <rPh sb="0" eb="3">
      <t>ハイグウシャ</t>
    </rPh>
    <rPh sb="3" eb="5">
      <t>トクベツ</t>
    </rPh>
    <rPh sb="5" eb="7">
      <t>コウジョ</t>
    </rPh>
    <rPh sb="8" eb="9">
      <t>ガク</t>
    </rPh>
    <phoneticPr fontId="2"/>
  </si>
  <si>
    <t>✓</t>
    <phoneticPr fontId="2"/>
  </si>
  <si>
    <t>申告者の合計所得金額の見込み額 の入力</t>
    <rPh sb="17" eb="19">
      <t>ニュウリョク</t>
    </rPh>
    <phoneticPr fontId="2"/>
  </si>
  <si>
    <t>本年中の合計所得額見込み　への金額入力</t>
    <rPh sb="0" eb="3">
      <t>ホンネンチュウ</t>
    </rPh>
    <rPh sb="4" eb="9">
      <t>ゴウケイショトクガク</t>
    </rPh>
    <rPh sb="9" eb="11">
      <t>ミコ</t>
    </rPh>
    <rPh sb="15" eb="17">
      <t>キンガク</t>
    </rPh>
    <rPh sb="17" eb="19">
      <t>ニュウリョク</t>
    </rPh>
    <phoneticPr fontId="2"/>
  </si>
  <si>
    <t>の内、大きい方のランク</t>
    <rPh sb="1" eb="2">
      <t>ウチ</t>
    </rPh>
    <rPh sb="3" eb="4">
      <t>オオ</t>
    </rPh>
    <rPh sb="6" eb="7">
      <t>ホウ</t>
    </rPh>
    <phoneticPr fontId="2"/>
  </si>
  <si>
    <t>－</t>
    <phoneticPr fontId="2"/>
  </si>
  <si>
    <t>区分Ⅰ</t>
    <rPh sb="0" eb="2">
      <t>クブン</t>
    </rPh>
    <phoneticPr fontId="2"/>
  </si>
  <si>
    <t>基礎控除額</t>
    <rPh sb="0" eb="5">
      <t>キソコウジョガク</t>
    </rPh>
    <phoneticPr fontId="2"/>
  </si>
  <si>
    <t>配偶者の所得が１３３万円以下であれば該当となります。（給与収入だけならば、収入２０１万６千円未満）</t>
    <rPh sb="0" eb="3">
      <t>ハイグウシャ</t>
    </rPh>
    <rPh sb="4" eb="6">
      <t>ショトク</t>
    </rPh>
    <rPh sb="10" eb="14">
      <t>マンエンイカ</t>
    </rPh>
    <rPh sb="37" eb="39">
      <t>シュウニュウ</t>
    </rPh>
    <phoneticPr fontId="2"/>
  </si>
  <si>
    <t>配偶者控除</t>
    <rPh sb="0" eb="3">
      <t>ハイグウシャ</t>
    </rPh>
    <rPh sb="3" eb="5">
      <t>コウジョ</t>
    </rPh>
    <phoneticPr fontId="2"/>
  </si>
  <si>
    <t>特別障害者について、本年の扶養控除等申告書に</t>
    <rPh sb="18" eb="20">
      <t>シンコク</t>
    </rPh>
    <rPh sb="20" eb="21">
      <t>ショ</t>
    </rPh>
    <phoneticPr fontId="2"/>
  </si>
  <si>
    <t>配偶者年齢</t>
    <rPh sb="0" eb="3">
      <t>ハイグウシャ</t>
    </rPh>
    <rPh sb="3" eb="5">
      <t>ネンレイ</t>
    </rPh>
    <phoneticPr fontId="2"/>
  </si>
  <si>
    <t>該当</t>
  </si>
  <si>
    <t>非該当</t>
    <rPh sb="0" eb="1">
      <t>ヒ</t>
    </rPh>
    <phoneticPr fontId="2"/>
  </si>
  <si>
    <t>記載なし</t>
  </si>
  <si>
    <t>記載あり</t>
    <phoneticPr fontId="2"/>
  </si>
  <si>
    <t>申告者と同居・別居</t>
    <rPh sb="0" eb="2">
      <t>シンコク</t>
    </rPh>
    <rPh sb="2" eb="3">
      <t>シャ</t>
    </rPh>
    <rPh sb="4" eb="6">
      <t>ドウキョ</t>
    </rPh>
    <rPh sb="7" eb="9">
      <t>ベッキョ</t>
    </rPh>
    <phoneticPr fontId="2"/>
  </si>
  <si>
    <t>★該当する区分を選択してください。</t>
    <rPh sb="1" eb="3">
      <t>ガイトウ</t>
    </rPh>
    <rPh sb="5" eb="7">
      <t>クブン</t>
    </rPh>
    <rPh sb="8" eb="10">
      <t>センタク</t>
    </rPh>
    <phoneticPr fontId="2"/>
  </si>
  <si>
    <t>配偶者の所得を少なく申告している場合、そのままにしておくと、税務署から年末調整のやり直しの指示が来ます。
再提出が必要なのに、提出せず締切日を過ぎた場合は確定申告で修正をお願いします。</t>
    <rPh sb="53" eb="56">
      <t>サイテイシュツ</t>
    </rPh>
    <rPh sb="57" eb="59">
      <t>ヒツヨウ</t>
    </rPh>
    <rPh sb="63" eb="65">
      <t>テイシュツ</t>
    </rPh>
    <rPh sb="67" eb="70">
      <t>シメキリビ</t>
    </rPh>
    <rPh sb="71" eb="72">
      <t>ス</t>
    </rPh>
    <rPh sb="74" eb="76">
      <t>バアイ</t>
    </rPh>
    <rPh sb="77" eb="81">
      <t>カクテイシンコク</t>
    </rPh>
    <rPh sb="82" eb="84">
      <t>シュウセイ</t>
    </rPh>
    <rPh sb="86" eb="87">
      <t>ネガ</t>
    </rPh>
    <phoneticPr fontId="2"/>
  </si>
  <si>
    <t>*　住所</t>
    <rPh sb="2" eb="4">
      <t>ジュウショ</t>
    </rPh>
    <phoneticPr fontId="2"/>
  </si>
  <si>
    <t>特別障害者について、本年の「扶養控除等</t>
    <rPh sb="0" eb="2">
      <t>トクベツ</t>
    </rPh>
    <rPh sb="2" eb="4">
      <t>ショウガイ</t>
    </rPh>
    <rPh sb="4" eb="5">
      <t>シャ</t>
    </rPh>
    <rPh sb="10" eb="12">
      <t>ホンネン</t>
    </rPh>
    <phoneticPr fontId="2"/>
  </si>
  <si>
    <t>該当者のマイナンバー</t>
    <phoneticPr fontId="2"/>
  </si>
  <si>
    <t>該当者氏名のフリガナ</t>
    <phoneticPr fontId="2"/>
  </si>
  <si>
    <t>該当者の生年月日</t>
    <rPh sb="4" eb="8">
      <t>セイネンガッピ</t>
    </rPh>
    <phoneticPr fontId="2"/>
  </si>
  <si>
    <t>申告者の生年月日</t>
    <rPh sb="0" eb="3">
      <t>シンコクシャ</t>
    </rPh>
    <rPh sb="4" eb="8">
      <t>セイネンガッピ</t>
    </rPh>
    <phoneticPr fontId="2"/>
  </si>
  <si>
    <t>配偶者　給与所得</t>
    <rPh sb="0" eb="3">
      <t>ハイグウシャ</t>
    </rPh>
    <rPh sb="4" eb="6">
      <t>キュウヨ</t>
    </rPh>
    <rPh sb="6" eb="8">
      <t>ショトク</t>
    </rPh>
    <phoneticPr fontId="2"/>
  </si>
  <si>
    <t>申告者　給与所得</t>
    <rPh sb="0" eb="3">
      <t>シンコクシャ</t>
    </rPh>
    <rPh sb="4" eb="6">
      <t>キュウヨ</t>
    </rPh>
    <rPh sb="6" eb="8">
      <t>ショトク</t>
    </rPh>
    <phoneticPr fontId="2"/>
  </si>
  <si>
    <t>させない場合の表示</t>
    <rPh sb="4" eb="6">
      <t>バアイ</t>
    </rPh>
    <rPh sb="7" eb="9">
      <t>ヒョウジ</t>
    </rPh>
    <phoneticPr fontId="2"/>
  </si>
  <si>
    <t>させる場合の表示</t>
    <rPh sb="3" eb="5">
      <t>バアイ</t>
    </rPh>
    <rPh sb="6" eb="8">
      <t>ヒョウジ</t>
    </rPh>
    <phoneticPr fontId="2"/>
  </si>
  <si>
    <t>該当者と申告者は同居/別居</t>
    <rPh sb="11" eb="12">
      <t>シャドウキョベッキョ</t>
    </rPh>
    <phoneticPr fontId="2"/>
  </si>
  <si>
    <t>する</t>
  </si>
  <si>
    <t>所得金額調整控除申告書　の情報</t>
    <rPh sb="10" eb="11">
      <t>ショ</t>
    </rPh>
    <rPh sb="13" eb="15">
      <t>ジョウホウ</t>
    </rPh>
    <phoneticPr fontId="2"/>
  </si>
  <si>
    <t>配偶者控除等申告書　の情報</t>
    <rPh sb="0" eb="3">
      <t>ハイグウシャ</t>
    </rPh>
    <rPh sb="3" eb="5">
      <t>コウジョ</t>
    </rPh>
    <rPh sb="5" eb="6">
      <t>トウ</t>
    </rPh>
    <rPh sb="6" eb="9">
      <t>シンコクショ</t>
    </rPh>
    <rPh sb="11" eb="13">
      <t>ジョウホウ</t>
    </rPh>
    <phoneticPr fontId="2"/>
  </si>
  <si>
    <t>合計所得金額</t>
    <rPh sb="0" eb="2">
      <t>ゴウケイ</t>
    </rPh>
    <rPh sb="2" eb="4">
      <t>ショトク</t>
    </rPh>
    <rPh sb="4" eb="6">
      <t>キンガク</t>
    </rPh>
    <phoneticPr fontId="2"/>
  </si>
  <si>
    <t>所得金額の見込み（区分）</t>
    <rPh sb="2" eb="4">
      <t>キンガク</t>
    </rPh>
    <phoneticPr fontId="2"/>
  </si>
  <si>
    <t>（注）見込みで入力した額と、１２月末に確定した額が違ってしまった時は、再度作成し、提出してください。</t>
    <rPh sb="1" eb="2">
      <t>チュウ</t>
    </rPh>
    <rPh sb="3" eb="5">
      <t>ミコミ</t>
    </rPh>
    <rPh sb="7" eb="9">
      <t>ニュウリョク</t>
    </rPh>
    <rPh sb="11" eb="12">
      <t>ガク</t>
    </rPh>
    <rPh sb="16" eb="17">
      <t>ガツ</t>
    </rPh>
    <rPh sb="17" eb="18">
      <t>マツ</t>
    </rPh>
    <rPh sb="19" eb="21">
      <t>カクテイ</t>
    </rPh>
    <rPh sb="23" eb="24">
      <t>ガク</t>
    </rPh>
    <rPh sb="25" eb="26">
      <t>チガ</t>
    </rPh>
    <rPh sb="32" eb="33">
      <t>トキ</t>
    </rPh>
    <rPh sb="35" eb="37">
      <t>サイド</t>
    </rPh>
    <rPh sb="37" eb="39">
      <t>サクセイ</t>
    </rPh>
    <rPh sb="41" eb="43">
      <t>テイシュツ</t>
    </rPh>
    <phoneticPr fontId="2"/>
  </si>
  <si>
    <t>48万</t>
    <rPh sb="2" eb="3">
      <t>マン</t>
    </rPh>
    <phoneticPr fontId="2"/>
  </si>
  <si>
    <t>32万</t>
    <rPh sb="2" eb="3">
      <t>マン</t>
    </rPh>
    <phoneticPr fontId="2"/>
  </si>
  <si>
    <t>１６万</t>
    <rPh sb="2" eb="3">
      <t>マン</t>
    </rPh>
    <phoneticPr fontId="2"/>
  </si>
  <si>
    <t>３８万</t>
    <rPh sb="2" eb="3">
      <t>マン</t>
    </rPh>
    <phoneticPr fontId="2"/>
  </si>
  <si>
    <t>３６万</t>
    <rPh sb="2" eb="3">
      <t>マン</t>
    </rPh>
    <phoneticPr fontId="2"/>
  </si>
  <si>
    <t>３１万</t>
    <rPh sb="2" eb="3">
      <t>マン</t>
    </rPh>
    <phoneticPr fontId="2"/>
  </si>
  <si>
    <t>２６万</t>
    <rPh sb="2" eb="3">
      <t>マン</t>
    </rPh>
    <phoneticPr fontId="2"/>
  </si>
  <si>
    <t>２１万</t>
    <rPh sb="2" eb="3">
      <t>マン</t>
    </rPh>
    <phoneticPr fontId="2"/>
  </si>
  <si>
    <t>１１万</t>
    <rPh sb="2" eb="3">
      <t>マン</t>
    </rPh>
    <phoneticPr fontId="2"/>
  </si>
  <si>
    <t>６万</t>
    <rPh sb="1" eb="2">
      <t>マン</t>
    </rPh>
    <phoneticPr fontId="2"/>
  </si>
  <si>
    <t>3万</t>
    <rPh sb="1" eb="2">
      <t>マン</t>
    </rPh>
    <phoneticPr fontId="2"/>
  </si>
  <si>
    <t>３２万</t>
    <rPh sb="2" eb="3">
      <t>マン</t>
    </rPh>
    <phoneticPr fontId="2"/>
  </si>
  <si>
    <t>２４万</t>
    <rPh sb="2" eb="3">
      <t>マン</t>
    </rPh>
    <phoneticPr fontId="2"/>
  </si>
  <si>
    <t>１８万</t>
    <rPh sb="2" eb="3">
      <t>マン</t>
    </rPh>
    <phoneticPr fontId="2"/>
  </si>
  <si>
    <t>１４万</t>
    <rPh sb="2" eb="3">
      <t>マン</t>
    </rPh>
    <phoneticPr fontId="2"/>
  </si>
  <si>
    <t>８万</t>
    <rPh sb="1" eb="2">
      <t>マン</t>
    </rPh>
    <phoneticPr fontId="2"/>
  </si>
  <si>
    <t>４万</t>
    <rPh sb="1" eb="2">
      <t>マン</t>
    </rPh>
    <phoneticPr fontId="2"/>
  </si>
  <si>
    <t>２万</t>
    <rPh sb="1" eb="2">
      <t>マン</t>
    </rPh>
    <phoneticPr fontId="2"/>
  </si>
  <si>
    <t>１３万</t>
    <rPh sb="2" eb="3">
      <t>マン</t>
    </rPh>
    <phoneticPr fontId="2"/>
  </si>
  <si>
    <t>１２万</t>
    <rPh sb="2" eb="3">
      <t>マン</t>
    </rPh>
    <phoneticPr fontId="2"/>
  </si>
  <si>
    <t>９万</t>
    <rPh sb="1" eb="2">
      <t>マン</t>
    </rPh>
    <phoneticPr fontId="2"/>
  </si>
  <si>
    <t>７万</t>
    <rPh sb="1" eb="2">
      <t>マン</t>
    </rPh>
    <phoneticPr fontId="2"/>
  </si>
  <si>
    <t>１万</t>
    <rPh sb="1" eb="2">
      <t>マン</t>
    </rPh>
    <phoneticPr fontId="2"/>
  </si>
  <si>
    <t>年金収入がある場合、配偶者の　年金以外の</t>
    <rPh sb="0" eb="4">
      <t>ネンキンシュウニュウ</t>
    </rPh>
    <rPh sb="7" eb="9">
      <t>バアイ</t>
    </rPh>
    <rPh sb="10" eb="13">
      <t>ハイグウシャ</t>
    </rPh>
    <phoneticPr fontId="2"/>
  </si>
  <si>
    <t>配偶者の所得</t>
    <rPh sb="0" eb="3">
      <t>ハイグウシャ</t>
    </rPh>
    <rPh sb="4" eb="6">
      <t>ショトク</t>
    </rPh>
    <phoneticPr fontId="2"/>
  </si>
  <si>
    <t>退職手当による所得額</t>
    <rPh sb="0" eb="2">
      <t>タイショク</t>
    </rPh>
    <rPh sb="2" eb="4">
      <t>テアテ</t>
    </rPh>
    <rPh sb="7" eb="9">
      <t>ショトク</t>
    </rPh>
    <rPh sb="9" eb="10">
      <t>ガク</t>
    </rPh>
    <phoneticPr fontId="2"/>
  </si>
  <si>
    <t>給与・年金・退職以外の所得　計</t>
    <rPh sb="0" eb="2">
      <t>キュウヨ</t>
    </rPh>
    <rPh sb="3" eb="5">
      <t>ネンキン</t>
    </rPh>
    <rPh sb="6" eb="8">
      <t>タイショク</t>
    </rPh>
    <rPh sb="8" eb="10">
      <t>イガイ</t>
    </rPh>
    <rPh sb="11" eb="13">
      <t>ショトク</t>
    </rPh>
    <rPh sb="14" eb="15">
      <t>ケイ</t>
    </rPh>
    <phoneticPr fontId="2"/>
  </si>
  <si>
    <t>1000万円以下</t>
  </si>
  <si>
    <t>生年月日</t>
    <rPh sb="0" eb="4">
      <t>セイネンガッピ</t>
    </rPh>
    <phoneticPr fontId="2"/>
  </si>
  <si>
    <t>配偶者用</t>
    <rPh sb="0" eb="3">
      <t>ハイグウシャ</t>
    </rPh>
    <rPh sb="3" eb="4">
      <t>ヨウ</t>
    </rPh>
    <phoneticPr fontId="2"/>
  </si>
  <si>
    <t>この項目が「該当」であれば、以下の項目を確認し、入力してください。この項目が「非該当」であれば以下の項目は確認不要です。</t>
    <rPh sb="24" eb="26">
      <t>ニュウリョク</t>
    </rPh>
    <phoneticPr fontId="2"/>
  </si>
  <si>
    <t>この項目が「該当」であれば、以下の項目を確認し、入力してください。この項目が「非該当」であれば以下の項目は確認不要です。</t>
    <phoneticPr fontId="2"/>
  </si>
  <si>
    <t>歳以上</t>
    <rPh sb="0" eb="1">
      <t>サイ</t>
    </rPh>
    <rPh sb="1" eb="3">
      <t>イジョウ</t>
    </rPh>
    <phoneticPr fontId="2"/>
  </si>
  <si>
    <t>入力された収入・所得から算出した所得計</t>
    <rPh sb="0" eb="2">
      <t>ニュウリョク</t>
    </rPh>
    <rPh sb="5" eb="7">
      <t>シュウニュウ</t>
    </rPh>
    <rPh sb="8" eb="10">
      <t>ショトク</t>
    </rPh>
    <rPh sb="12" eb="14">
      <t>サンシュツ</t>
    </rPh>
    <rPh sb="16" eb="18">
      <t>ショトク</t>
    </rPh>
    <rPh sb="18" eb="19">
      <t>ケイ</t>
    </rPh>
    <phoneticPr fontId="2"/>
  </si>
  <si>
    <t>本日の日付</t>
    <rPh sb="0" eb="2">
      <t>ホンジツ</t>
    </rPh>
    <rPh sb="3" eb="5">
      <t>ヒヅケ</t>
    </rPh>
    <phoneticPr fontId="2"/>
  </si>
  <si>
    <t>年金収入がある場合は、次も事項を入力してください。</t>
    <rPh sb="0" eb="4">
      <t>ネンキンシュウニュウ</t>
    </rPh>
    <rPh sb="7" eb="9">
      <t>バアイ</t>
    </rPh>
    <rPh sb="11" eb="12">
      <t>ツギ</t>
    </rPh>
    <rPh sb="13" eb="15">
      <t>ジコウ</t>
    </rPh>
    <rPh sb="16" eb="18">
      <t>ニュウリョク</t>
    </rPh>
    <phoneticPr fontId="2"/>
  </si>
  <si>
    <t>※※※※※※※※※※※※</t>
    <phoneticPr fontId="2"/>
  </si>
  <si>
    <t>無</t>
    <rPh sb="0" eb="1">
      <t>ナ</t>
    </rPh>
    <phoneticPr fontId="2"/>
  </si>
  <si>
    <t>（例）〇〇手帳・〇級・平成×年×月×日交付</t>
    <rPh sb="11" eb="13">
      <t>ヘイセイ</t>
    </rPh>
    <rPh sb="19" eb="21">
      <t>コウフ</t>
    </rPh>
    <phoneticPr fontId="2"/>
  </si>
  <si>
    <t>…申告者入力の年間所得見込から判断して表示させる</t>
    <rPh sb="1" eb="4">
      <t>シンコクシャ</t>
    </rPh>
    <rPh sb="4" eb="6">
      <t>ニュウリョク</t>
    </rPh>
    <rPh sb="7" eb="9">
      <t>ネンカン</t>
    </rPh>
    <rPh sb="9" eb="11">
      <t>ショトク</t>
    </rPh>
    <rPh sb="11" eb="13">
      <t>ミコ</t>
    </rPh>
    <rPh sb="15" eb="17">
      <t>ハンダン</t>
    </rPh>
    <rPh sb="19" eb="21">
      <t>ヒョウジ</t>
    </rPh>
    <phoneticPr fontId="2"/>
  </si>
  <si>
    <t>…所得が確定してから手書きで記入する</t>
    <phoneticPr fontId="2"/>
  </si>
  <si>
    <t>…見積で入力する</t>
    <rPh sb="1" eb="3">
      <t>ミツモリ</t>
    </rPh>
    <rPh sb="4" eb="6">
      <t>ニュウリョク</t>
    </rPh>
    <phoneticPr fontId="2"/>
  </si>
  <si>
    <r>
      <t>基礎控除申告書の情報</t>
    </r>
    <r>
      <rPr>
        <sz val="11"/>
        <color theme="1"/>
        <rFont val="HGS創英角ｺﾞｼｯｸUB"/>
        <family val="3"/>
        <charset val="128"/>
      </rPr>
      <t>（申告者の情報）</t>
    </r>
    <rPh sb="0" eb="4">
      <t>キソコウジョ</t>
    </rPh>
    <rPh sb="4" eb="7">
      <t>シンコクショ</t>
    </rPh>
    <rPh sb="8" eb="10">
      <t>ジョウホウ</t>
    </rPh>
    <rPh sb="11" eb="14">
      <t>シンコクシャ</t>
    </rPh>
    <rPh sb="15" eb="17">
      <t>ジョウホウ</t>
    </rPh>
    <phoneticPr fontId="2"/>
  </si>
  <si>
    <t>給与以外の収入・所得があれば入力してください。</t>
    <rPh sb="0" eb="2">
      <t>キュウヨ</t>
    </rPh>
    <rPh sb="2" eb="4">
      <t>イガイ</t>
    </rPh>
    <rPh sb="5" eb="7">
      <t>シュウニュウ</t>
    </rPh>
    <rPh sb="8" eb="10">
      <t>ショトク</t>
    </rPh>
    <phoneticPr fontId="2"/>
  </si>
  <si>
    <t>（収入額ではなく、所得額を入力してくだい。)</t>
    <phoneticPr fontId="2"/>
  </si>
  <si>
    <r>
      <rPr>
        <sz val="9"/>
        <color theme="1"/>
        <rFont val="HG創英角ｺﾞｼｯｸUB"/>
        <family val="3"/>
        <charset val="128"/>
      </rPr>
      <t>退職手当の所得額</t>
    </r>
    <r>
      <rPr>
        <sz val="11"/>
        <color theme="1"/>
        <rFont val="HG創英角ｺﾞｼｯｸUB"/>
        <family val="3"/>
        <charset val="128"/>
      </rPr>
      <t xml:space="preserve"> </t>
    </r>
    <rPh sb="0" eb="2">
      <t>タイショク</t>
    </rPh>
    <rPh sb="2" eb="4">
      <t>テアテ</t>
    </rPh>
    <rPh sb="5" eb="7">
      <t>ショトク</t>
    </rPh>
    <rPh sb="7" eb="8">
      <t>ガク</t>
    </rPh>
    <phoneticPr fontId="2"/>
  </si>
  <si>
    <t>（支払額ではなく、所得額を入力してください。）</t>
    <phoneticPr fontId="2"/>
  </si>
  <si>
    <t>年間の所得の見積額を入力してください。</t>
    <rPh sb="0" eb="2">
      <t>ネンカン</t>
    </rPh>
    <rPh sb="3" eb="5">
      <t>ショトク</t>
    </rPh>
    <rPh sb="6" eb="9">
      <t>ミツモリガク</t>
    </rPh>
    <rPh sb="10" eb="12">
      <t>ニュウリョク</t>
    </rPh>
    <phoneticPr fontId="2"/>
  </si>
  <si>
    <t>（所得ではなく、収入額を入力してください。）</t>
    <rPh sb="1" eb="3">
      <t>ショトク</t>
    </rPh>
    <rPh sb="8" eb="11">
      <t>シュウニュウガク</t>
    </rPh>
    <rPh sb="12" eb="14">
      <t>ニュウリョク</t>
    </rPh>
    <phoneticPr fontId="2"/>
  </si>
  <si>
    <t>（　税金・介護保険等が差し引かれる前の金額を入力）</t>
    <rPh sb="2" eb="4">
      <t>ゼイキン</t>
    </rPh>
    <rPh sb="5" eb="9">
      <t>カイゴホケン</t>
    </rPh>
    <rPh sb="9" eb="10">
      <t>トウ</t>
    </rPh>
    <rPh sb="11" eb="12">
      <t>サ</t>
    </rPh>
    <rPh sb="13" eb="14">
      <t>ヒ</t>
    </rPh>
    <rPh sb="17" eb="18">
      <t>マエ</t>
    </rPh>
    <rPh sb="19" eb="21">
      <t>キンガク</t>
    </rPh>
    <rPh sb="22" eb="24">
      <t>ニュウリョク</t>
    </rPh>
    <phoneticPr fontId="2"/>
  </si>
  <si>
    <t>有</t>
    <rPh sb="0" eb="1">
      <t>アリ</t>
    </rPh>
    <phoneticPr fontId="2"/>
  </si>
  <si>
    <t>収入・所得はない＝無</t>
    <rPh sb="0" eb="2">
      <t>シュウニュウ</t>
    </rPh>
    <rPh sb="3" eb="5">
      <t>ショトク</t>
    </rPh>
    <rPh sb="9" eb="10">
      <t>ナ</t>
    </rPh>
    <phoneticPr fontId="2"/>
  </si>
  <si>
    <t>　　　を入力してください。</t>
    <rPh sb="4" eb="6">
      <t>ニュウリョク</t>
    </rPh>
    <phoneticPr fontId="2"/>
  </si>
  <si>
    <r>
      <rPr>
        <sz val="11"/>
        <color theme="1"/>
        <rFont val="HG創英角ｺﾞｼｯｸUB"/>
        <family val="3"/>
        <charset val="128"/>
      </rPr>
      <t>その他の所得　　</t>
    </r>
    <r>
      <rPr>
        <sz val="11"/>
        <color theme="1"/>
        <rFont val="ＭＳ Ｐ明朝"/>
        <family val="2"/>
        <charset val="128"/>
      </rPr>
      <t>合計</t>
    </r>
    <r>
      <rPr>
        <sz val="11"/>
        <color theme="1"/>
        <rFont val="ＭＳ Ｐ明朝"/>
        <family val="3"/>
        <charset val="128"/>
      </rPr>
      <t>額</t>
    </r>
    <rPh sb="2" eb="3">
      <t>タ</t>
    </rPh>
    <rPh sb="4" eb="6">
      <t>ショトク</t>
    </rPh>
    <rPh sb="8" eb="10">
      <t>ゴウケイ</t>
    </rPh>
    <rPh sb="10" eb="11">
      <t>ガク</t>
    </rPh>
    <phoneticPr fontId="2"/>
  </si>
  <si>
    <t>保険料控除申告書で、</t>
    <rPh sb="0" eb="3">
      <t>ホケンリョウ</t>
    </rPh>
    <rPh sb="3" eb="5">
      <t>コウジョ</t>
    </rPh>
    <rPh sb="5" eb="8">
      <t>シンコクショ</t>
    </rPh>
    <phoneticPr fontId="2"/>
  </si>
  <si>
    <t>保険料控除に１件も該当がない場合の取り扱い</t>
    <rPh sb="0" eb="3">
      <t>ホケンリョウ</t>
    </rPh>
    <rPh sb="3" eb="5">
      <t>コウジョ</t>
    </rPh>
    <rPh sb="7" eb="8">
      <t>ケン</t>
    </rPh>
    <rPh sb="9" eb="11">
      <t>ガイトウ</t>
    </rPh>
    <rPh sb="14" eb="16">
      <t>バアイ</t>
    </rPh>
    <rPh sb="17" eb="18">
      <t>ト</t>
    </rPh>
    <rPh sb="19" eb="20">
      <t>アツカ</t>
    </rPh>
    <phoneticPr fontId="2"/>
  </si>
  <si>
    <t>・２３歳未満の扶養親族には、１６歳未満の年少扶養親族も含まれます。
・所得金額調整控除における２３歳未満の扶養親族・特別障害者は、他の所得者が扶養控除の対象とした人であっても、申告者が対象者として申告してかまいません。（但し、合計所得金額が４８万円以下の配偶者・扶養親族）</t>
    <rPh sb="35" eb="37">
      <t>ショトク</t>
    </rPh>
    <rPh sb="37" eb="39">
      <t>キンガク</t>
    </rPh>
    <rPh sb="39" eb="41">
      <t>チョウセイ</t>
    </rPh>
    <rPh sb="41" eb="43">
      <t>コウジョ</t>
    </rPh>
    <rPh sb="71" eb="73">
      <t>フヨウ</t>
    </rPh>
    <rPh sb="81" eb="82">
      <t>ヒト</t>
    </rPh>
    <rPh sb="88" eb="91">
      <t>シンコクシャ</t>
    </rPh>
    <rPh sb="98" eb="100">
      <t>シンコク</t>
    </rPh>
    <rPh sb="110" eb="111">
      <t>タダ</t>
    </rPh>
    <rPh sb="113" eb="119">
      <t>ゴウケイショトクキンガク</t>
    </rPh>
    <rPh sb="122" eb="124">
      <t>マンエン</t>
    </rPh>
    <rPh sb="124" eb="126">
      <t>イカ</t>
    </rPh>
    <rPh sb="127" eb="130">
      <t>ハイグウシャ</t>
    </rPh>
    <rPh sb="131" eb="133">
      <t>フヨウ</t>
    </rPh>
    <rPh sb="133" eb="135">
      <t>シンゾク</t>
    </rPh>
    <phoneticPr fontId="2"/>
  </si>
  <si>
    <t>・２つ以上該当項目がある場合、そのうち１つだけ申告すれば適用され、2つ以上申告しても結果は変わりません。</t>
    <phoneticPr fontId="2"/>
  </si>
  <si>
    <t>２３歳未満の扶養親族又は特別障害者である扶養親族・同一生計配偶者の情報</t>
    <phoneticPr fontId="2"/>
  </si>
  <si>
    <t>該当項目を入力後、でき上がった申告書は　↘　右下にあります。</t>
    <rPh sb="0" eb="2">
      <t>ガイトウ</t>
    </rPh>
    <rPh sb="2" eb="4">
      <t>コウモク</t>
    </rPh>
    <rPh sb="5" eb="7">
      <t>ニュウリョク</t>
    </rPh>
    <rPh sb="7" eb="8">
      <t>ゴ</t>
    </rPh>
    <phoneticPr fontId="2"/>
  </si>
  <si>
    <t>←　申告者の合計所得金額の見込み額の内訳</t>
    <rPh sb="18" eb="20">
      <t>ウチワケ</t>
    </rPh>
    <phoneticPr fontId="2"/>
  </si>
  <si>
    <t>現在の勤務先からの給与支払い金額</t>
    <rPh sb="0" eb="2">
      <t>ゲンザイ</t>
    </rPh>
    <rPh sb="3" eb="6">
      <t>キンムサキ</t>
    </rPh>
    <rPh sb="9" eb="11">
      <t>キュウヨ</t>
    </rPh>
    <rPh sb="11" eb="13">
      <t>シハラ</t>
    </rPh>
    <rPh sb="14" eb="16">
      <t>キンガク</t>
    </rPh>
    <phoneticPr fontId="2"/>
  </si>
  <si>
    <t>他の給与支払者からの給与支払額　（収入額）</t>
    <rPh sb="0" eb="1">
      <t>タ</t>
    </rPh>
    <rPh sb="2" eb="4">
      <t>キュウヨ</t>
    </rPh>
    <rPh sb="4" eb="7">
      <t>シハライシャ</t>
    </rPh>
    <rPh sb="10" eb="12">
      <t>キュウヨ</t>
    </rPh>
    <rPh sb="12" eb="15">
      <t>シハライガク</t>
    </rPh>
    <rPh sb="17" eb="20">
      <t>シュウニュウガク</t>
    </rPh>
    <phoneticPr fontId="2"/>
  </si>
  <si>
    <t>該当者の続柄</t>
    <rPh sb="0" eb="3">
      <t>ガイトウシャ</t>
    </rPh>
    <rPh sb="4" eb="6">
      <t>ツヅキガラ</t>
    </rPh>
    <phoneticPr fontId="2"/>
  </si>
  <si>
    <t>該当者の所得見積額（円）</t>
    <rPh sb="0" eb="3">
      <t>ガイトウシャ</t>
    </rPh>
    <rPh sb="4" eb="6">
      <t>ショトク</t>
    </rPh>
    <rPh sb="6" eb="8">
      <t>ミツモリ</t>
    </rPh>
    <rPh sb="8" eb="9">
      <t>ガク</t>
    </rPh>
    <rPh sb="10" eb="11">
      <t>エン</t>
    </rPh>
    <phoneticPr fontId="2"/>
  </si>
  <si>
    <t>させる場合の説明の表示</t>
    <rPh sb="3" eb="5">
      <t>バアイ</t>
    </rPh>
    <rPh sb="6" eb="8">
      <t>セツメイ</t>
    </rPh>
    <rPh sb="9" eb="11">
      <t>ヒョウジ</t>
    </rPh>
    <phoneticPr fontId="2"/>
  </si>
  <si>
    <t>させない場合の説明の表示</t>
    <rPh sb="4" eb="6">
      <t>バアイ</t>
    </rPh>
    <rPh sb="7" eb="9">
      <t>セツメイ</t>
    </rPh>
    <rPh sb="10" eb="12">
      <t>ヒョウジ</t>
    </rPh>
    <phoneticPr fontId="2"/>
  </si>
  <si>
    <t>させる</t>
  </si>
  <si>
    <t>印刷範囲を指定してありますので、このシートで印刷をかけると申告書が印刷されます。</t>
    <phoneticPr fontId="2"/>
  </si>
  <si>
    <t>両面印刷（短辺を綴じます）　用紙：横  と設定してください。</t>
    <phoneticPr fontId="2"/>
  </si>
  <si>
    <t>１月になり、源泉徴収票が交付されたら、こちらに現在の勤務先での給料支払額を入力して申告書を完成させて再度提出してください。１１月の段階では入力不要です。</t>
    <rPh sb="1" eb="2">
      <t>ガツ</t>
    </rPh>
    <rPh sb="23" eb="25">
      <t>ゲンザイ</t>
    </rPh>
    <rPh sb="26" eb="29">
      <t>キンムサキ</t>
    </rPh>
    <rPh sb="31" eb="33">
      <t>キュウリョウ</t>
    </rPh>
    <rPh sb="33" eb="35">
      <t>シハライ</t>
    </rPh>
    <rPh sb="35" eb="36">
      <t>ガク</t>
    </rPh>
    <rPh sb="37" eb="39">
      <t>ニュウリョク</t>
    </rPh>
    <rPh sb="41" eb="44">
      <t>シンコクショ</t>
    </rPh>
    <rPh sb="45" eb="47">
      <t>カンセイ</t>
    </rPh>
    <rPh sb="50" eb="52">
      <t>サイド</t>
    </rPh>
    <rPh sb="52" eb="54">
      <t>テイシュツ</t>
    </rPh>
    <rPh sb="63" eb="64">
      <t>ガツ</t>
    </rPh>
    <rPh sb="65" eb="67">
      <t>ダンカイ</t>
    </rPh>
    <rPh sb="69" eb="71">
      <t>ニュウリョク</t>
    </rPh>
    <rPh sb="71" eb="73">
      <t>フヨウ</t>
    </rPh>
    <phoneticPr fontId="2"/>
  </si>
  <si>
    <t>障害の状態又は交付されている手帳種類・交付日</t>
    <rPh sb="0" eb="2">
      <t>ショウガイ</t>
    </rPh>
    <rPh sb="3" eb="5">
      <t>ジョウタイ</t>
    </rPh>
    <rPh sb="5" eb="6">
      <t>マタ</t>
    </rPh>
    <rPh sb="7" eb="9">
      <t>コウフ</t>
    </rPh>
    <rPh sb="14" eb="16">
      <t>テチョウ</t>
    </rPh>
    <rPh sb="16" eb="18">
      <t>シュルイ</t>
    </rPh>
    <phoneticPr fontId="2"/>
  </si>
  <si>
    <t>レ</t>
    <phoneticPr fontId="2"/>
  </si>
  <si>
    <t>記載ありならレ</t>
    <rPh sb="0" eb="2">
      <t>キサイ</t>
    </rPh>
    <phoneticPr fontId="2"/>
  </si>
  <si>
    <t>(1095万円以下）</t>
    <rPh sb="5" eb="6">
      <t>マン</t>
    </rPh>
    <phoneticPr fontId="2"/>
  </si>
  <si>
    <t>１枚目だけを印刷して提出してください。氏名等は②基礎控除のシートに入力した情報が表示されます。</t>
    <rPh sb="19" eb="22">
      <t>シメイトウ</t>
    </rPh>
    <rPh sb="24" eb="28">
      <t>キソコウジョ</t>
    </rPh>
    <rPh sb="33" eb="35">
      <t>ニュウリョク</t>
    </rPh>
    <rPh sb="37" eb="39">
      <t>ジョウホウ</t>
    </rPh>
    <rPh sb="40" eb="42">
      <t>ヒョウジ</t>
    </rPh>
    <phoneticPr fontId="2"/>
  </si>
  <si>
    <t>確定申告をする</t>
    <rPh sb="0" eb="4">
      <t>カクテイシンコク</t>
    </rPh>
    <phoneticPr fontId="2"/>
  </si>
  <si>
    <t>所得金額調整控除</t>
    <rPh sb="0" eb="4">
      <t>ショトクキンガク</t>
    </rPh>
    <rPh sb="4" eb="8">
      <t>チョウセイコウジョ</t>
    </rPh>
    <phoneticPr fontId="2"/>
  </si>
  <si>
    <t>年金＆給与</t>
    <rPh sb="0" eb="2">
      <t>ネンキン</t>
    </rPh>
    <rPh sb="3" eb="5">
      <t>キュウヨ</t>
    </rPh>
    <phoneticPr fontId="2"/>
  </si>
  <si>
    <t>{給与等の収入金額（1,000万円超の場合は1,000万円） － 850万円}×10％＝控除額※
※1円未満の端数があるときは、その端数を切り上げます。</t>
    <phoneticPr fontId="2"/>
  </si>
  <si>
    <t>{給与所得控除後の給与等の金額（10万円超の場合は10万円） ＋ 公的年金等に係る雑所得の金額（10万円超の場合は10万円）}－10万円＝控除額</t>
    <phoneticPr fontId="2"/>
  </si>
  <si>
    <t>給与収入８５０万円以上</t>
    <rPh sb="0" eb="2">
      <t>キュウヨ</t>
    </rPh>
    <rPh sb="2" eb="4">
      <t>シュウニュウ</t>
    </rPh>
    <rPh sb="7" eb="9">
      <t>マンエン</t>
    </rPh>
    <rPh sb="9" eb="11">
      <t>イジョウ</t>
    </rPh>
    <phoneticPr fontId="2"/>
  </si>
  <si>
    <t>４項目どれかに該当有＝１</t>
    <rPh sb="1" eb="3">
      <t>コウモク</t>
    </rPh>
    <rPh sb="7" eb="10">
      <t>ガイトウアリ</t>
    </rPh>
    <phoneticPr fontId="2"/>
  </si>
  <si>
    <t>所得金額調整控除該当＝１</t>
    <rPh sb="0" eb="4">
      <t>ショトクキンガク</t>
    </rPh>
    <rPh sb="4" eb="8">
      <t>チョウセイコウジョ</t>
    </rPh>
    <rPh sb="8" eb="10">
      <t>ガイトウ</t>
    </rPh>
    <phoneticPr fontId="2"/>
  </si>
  <si>
    <t>該当＝１</t>
    <rPh sb="0" eb="2">
      <t>ガイトウ</t>
    </rPh>
    <phoneticPr fontId="2"/>
  </si>
  <si>
    <t>所得金額調整控除　給与収入８５０万円超</t>
    <rPh sb="9" eb="11">
      <t>キュウヨ</t>
    </rPh>
    <rPh sb="11" eb="13">
      <t>シュウニュウ</t>
    </rPh>
    <rPh sb="16" eb="18">
      <t>マンエン</t>
    </rPh>
    <rPh sb="18" eb="19">
      <t>チョウ</t>
    </rPh>
    <phoneticPr fontId="2"/>
  </si>
  <si>
    <t>年金と給与の所得があり、確定申告をする</t>
    <rPh sb="0" eb="2">
      <t>ネンキン</t>
    </rPh>
    <rPh sb="3" eb="5">
      <t>キュウヨ</t>
    </rPh>
    <rPh sb="6" eb="8">
      <t>ショトク</t>
    </rPh>
    <rPh sb="12" eb="16">
      <t>カクテイシンコク</t>
    </rPh>
    <phoneticPr fontId="2"/>
  </si>
  <si>
    <t>確定申告をしない</t>
    <rPh sb="0" eb="4">
      <t>カクテイシンコク</t>
    </rPh>
    <phoneticPr fontId="2"/>
  </si>
  <si>
    <t xml:space="preserve">給与所得と公的年金による所得がある場合、確定申告を行うことで、給与所得が１０万円減り、課税対象金額が減ります。確定申告を行う予定がありますか？（申告書裏面右下　４　（１）　②　参照）
</t>
    <rPh sb="0" eb="4">
      <t>キュウヨショトク</t>
    </rPh>
    <rPh sb="5" eb="9">
      <t>コウテキネンキン</t>
    </rPh>
    <rPh sb="12" eb="14">
      <t>ショトク</t>
    </rPh>
    <rPh sb="17" eb="19">
      <t>バアイ</t>
    </rPh>
    <rPh sb="43" eb="45">
      <t>カゼイ</t>
    </rPh>
    <rPh sb="45" eb="47">
      <t>タイショウ</t>
    </rPh>
    <rPh sb="47" eb="49">
      <t>キンガク</t>
    </rPh>
    <rPh sb="50" eb="51">
      <t>ヘ</t>
    </rPh>
    <rPh sb="55" eb="57">
      <t>カクテイ</t>
    </rPh>
    <rPh sb="57" eb="59">
      <t>シンコク</t>
    </rPh>
    <rPh sb="60" eb="61">
      <t>オコナ</t>
    </rPh>
    <rPh sb="62" eb="64">
      <t>ヨテイ</t>
    </rPh>
    <rPh sb="72" eb="75">
      <t>シンコクショ</t>
    </rPh>
    <rPh sb="75" eb="77">
      <t>リメン</t>
    </rPh>
    <rPh sb="77" eb="79">
      <t>ミギシタ</t>
    </rPh>
    <rPh sb="88" eb="90">
      <t>サンショウ</t>
    </rPh>
    <phoneticPr fontId="2"/>
  </si>
  <si>
    <t>適用済み額</t>
    <rPh sb="0" eb="2">
      <t>テキヨウ</t>
    </rPh>
    <rPh sb="2" eb="3">
      <t>ズ</t>
    </rPh>
    <rPh sb="4" eb="5">
      <t>ガク</t>
    </rPh>
    <phoneticPr fontId="2"/>
  </si>
  <si>
    <t>基礎控除申告書で、区分Ⅰと基礎控除の額を自動表示</t>
    <rPh sb="0" eb="4">
      <t>キソコウジョ</t>
    </rPh>
    <rPh sb="4" eb="7">
      <t>シンコクショ</t>
    </rPh>
    <phoneticPr fontId="2"/>
  </si>
  <si>
    <t>２ランク目の始まり金額＆引く金額　A</t>
    <rPh sb="4" eb="5">
      <t>メ</t>
    </rPh>
    <rPh sb="6" eb="7">
      <t>ハジ</t>
    </rPh>
    <rPh sb="9" eb="11">
      <t>キンガク</t>
    </rPh>
    <rPh sb="12" eb="13">
      <t>ヒ</t>
    </rPh>
    <rPh sb="14" eb="16">
      <t>キンガク</t>
    </rPh>
    <phoneticPr fontId="2"/>
  </si>
  <si>
    <t>B</t>
    <phoneticPr fontId="2"/>
  </si>
  <si>
    <t>６５歳未満</t>
    <rPh sb="2" eb="3">
      <t>サイ</t>
    </rPh>
    <rPh sb="3" eb="5">
      <t>ミマン</t>
    </rPh>
    <phoneticPr fontId="2"/>
  </si>
  <si>
    <t>６５歳以上</t>
    <rPh sb="2" eb="3">
      <t>サイ</t>
    </rPh>
    <rPh sb="3" eb="5">
      <t>イジョウ</t>
    </rPh>
    <phoneticPr fontId="2"/>
  </si>
  <si>
    <t>1000万円以下</t>
    <phoneticPr fontId="2"/>
  </si>
  <si>
    <t>2000万円超</t>
    <phoneticPr fontId="2"/>
  </si>
  <si>
    <t>引く金額　　C</t>
    <rPh sb="0" eb="1">
      <t>ヒ</t>
    </rPh>
    <rPh sb="2" eb="4">
      <t>キンガク</t>
    </rPh>
    <phoneticPr fontId="2"/>
  </si>
  <si>
    <t>年金以外の所得金額</t>
    <rPh sb="0" eb="4">
      <t>ネンキンイガイ</t>
    </rPh>
    <rPh sb="5" eb="7">
      <t>ショトク</t>
    </rPh>
    <rPh sb="7" eb="9">
      <t>キンガク</t>
    </rPh>
    <phoneticPr fontId="2"/>
  </si>
  <si>
    <t>3ランク</t>
    <phoneticPr fontId="2"/>
  </si>
  <si>
    <t>4ランク</t>
  </si>
  <si>
    <t>5ランク</t>
  </si>
  <si>
    <t>6ランク</t>
  </si>
  <si>
    <t>年金以外の所得金額</t>
    <rPh sb="5" eb="7">
      <t>ショトク</t>
    </rPh>
    <rPh sb="7" eb="9">
      <t>キンガク</t>
    </rPh>
    <phoneticPr fontId="2"/>
  </si>
  <si>
    <t>引く金額　C</t>
    <rPh sb="0" eb="1">
      <t>ヒ</t>
    </rPh>
    <rPh sb="2" eb="4">
      <t>キンガク</t>
    </rPh>
    <phoneticPr fontId="2"/>
  </si>
  <si>
    <t>年金の雑所得</t>
    <rPh sb="0" eb="2">
      <t>ネンキン</t>
    </rPh>
    <rPh sb="3" eb="6">
      <t>ザツショトク</t>
    </rPh>
    <phoneticPr fontId="2"/>
  </si>
  <si>
    <t>年金収入から雑所得算出</t>
    <rPh sb="0" eb="2">
      <t>ネンキン</t>
    </rPh>
    <rPh sb="2" eb="4">
      <t>シュウニュウ</t>
    </rPh>
    <rPh sb="6" eb="7">
      <t>ザツ</t>
    </rPh>
    <rPh sb="7" eb="11">
      <t>ショトクサンシュツ</t>
    </rPh>
    <phoneticPr fontId="2"/>
  </si>
  <si>
    <t>(配偶者　分）年齢・年金以外の所得により適用される速算表</t>
    <rPh sb="1" eb="4">
      <t>ハイグウシャ</t>
    </rPh>
    <rPh sb="7" eb="9">
      <t>ネンレイ</t>
    </rPh>
    <rPh sb="10" eb="12">
      <t>ネンキン</t>
    </rPh>
    <rPh sb="12" eb="14">
      <t>イガイ</t>
    </rPh>
    <rPh sb="15" eb="17">
      <t>ショトク</t>
    </rPh>
    <rPh sb="20" eb="22">
      <t>テキヨウ</t>
    </rPh>
    <rPh sb="25" eb="28">
      <t>ソクサンヒョウ</t>
    </rPh>
    <phoneticPr fontId="2"/>
  </si>
  <si>
    <t>(所得者　分）年齢・年金以外の所得により適用される速算表</t>
    <rPh sb="7" eb="9">
      <t>ネンレイ</t>
    </rPh>
    <rPh sb="10" eb="12">
      <t>ネンキン</t>
    </rPh>
    <rPh sb="12" eb="14">
      <t>イガイ</t>
    </rPh>
    <rPh sb="15" eb="17">
      <t>ショトク</t>
    </rPh>
    <rPh sb="20" eb="22">
      <t>テキヨウ</t>
    </rPh>
    <rPh sb="25" eb="28">
      <t>ソクサンヒョウ</t>
    </rPh>
    <phoneticPr fontId="2"/>
  </si>
  <si>
    <t>(配偶者　分）</t>
    <phoneticPr fontId="2"/>
  </si>
  <si>
    <t>(所得者　分）</t>
    <phoneticPr fontId="2"/>
  </si>
  <si>
    <t>年金所得の算出</t>
    <rPh sb="0" eb="4">
      <t>ネンキンショトク</t>
    </rPh>
    <rPh sb="5" eb="7">
      <t>サンシュツ</t>
    </rPh>
    <phoneticPr fontId="2"/>
  </si>
  <si>
    <t>▲氏名</t>
    <phoneticPr fontId="2"/>
  </si>
  <si>
    <t>●住所</t>
    <rPh sb="1" eb="3">
      <t>ジュウショ</t>
    </rPh>
    <phoneticPr fontId="2"/>
  </si>
  <si>
    <t>●住所は、</t>
    <phoneticPr fontId="2"/>
  </si>
  <si>
    <t>⇒　申告者の合計所得金額の見込み額の内訳</t>
    <rPh sb="18" eb="20">
      <t>ウチワケ</t>
    </rPh>
    <phoneticPr fontId="2"/>
  </si>
  <si>
    <t>保険会社等の名称</t>
    <rPh sb="0" eb="2">
      <t>ホケン</t>
    </rPh>
    <rPh sb="2" eb="5">
      <t>ガイシャナド</t>
    </rPh>
    <rPh sb="6" eb="8">
      <t>メイショウ</t>
    </rPh>
    <phoneticPr fontId="2"/>
  </si>
  <si>
    <t>文字超</t>
    <rPh sb="0" eb="2">
      <t>モジ</t>
    </rPh>
    <rPh sb="2" eb="3">
      <t>チョウ</t>
    </rPh>
    <phoneticPr fontId="2"/>
  </si>
  <si>
    <t>「保険会社等の名称」欄の文字数が多い場合、次の文字数超であれば２段で</t>
    <rPh sb="1" eb="3">
      <t>ホケン</t>
    </rPh>
    <rPh sb="3" eb="6">
      <t>ガイシャナド</t>
    </rPh>
    <rPh sb="7" eb="9">
      <t>メイショウ</t>
    </rPh>
    <rPh sb="10" eb="11">
      <t>ラン</t>
    </rPh>
    <rPh sb="12" eb="15">
      <t>モジスウ</t>
    </rPh>
    <rPh sb="16" eb="17">
      <t>オオ</t>
    </rPh>
    <rPh sb="18" eb="20">
      <t>バアイ</t>
    </rPh>
    <rPh sb="21" eb="22">
      <t>ツギ</t>
    </rPh>
    <rPh sb="23" eb="26">
      <t>モジスウ</t>
    </rPh>
    <rPh sb="26" eb="27">
      <t>チョウ</t>
    </rPh>
    <rPh sb="32" eb="33">
      <t>ダン</t>
    </rPh>
    <phoneticPr fontId="2"/>
  </si>
  <si>
    <t>「保険等の種類」欄の文字数が多い場合、次の文字数超であれば２段で</t>
    <rPh sb="1" eb="4">
      <t>ホケントウ</t>
    </rPh>
    <rPh sb="5" eb="7">
      <t>シュルイ</t>
    </rPh>
    <rPh sb="8" eb="9">
      <t>ラン</t>
    </rPh>
    <rPh sb="10" eb="13">
      <t>モジスウ</t>
    </rPh>
    <rPh sb="14" eb="15">
      <t>オオ</t>
    </rPh>
    <rPh sb="16" eb="18">
      <t>バアイ</t>
    </rPh>
    <rPh sb="19" eb="20">
      <t>ツギ</t>
    </rPh>
    <rPh sb="21" eb="24">
      <t>モジスウ</t>
    </rPh>
    <rPh sb="24" eb="25">
      <t>チョウ</t>
    </rPh>
    <rPh sb="30" eb="31">
      <t>ダン</t>
    </rPh>
    <phoneticPr fontId="2"/>
  </si>
  <si>
    <t>区分Ⅰと基礎控除の額</t>
    <phoneticPr fontId="2"/>
  </si>
  <si>
    <t>表示</t>
    <rPh sb="0" eb="2">
      <t>ヒョウジ</t>
    </rPh>
    <phoneticPr fontId="2"/>
  </si>
  <si>
    <t>給与・年金から保険料等が差し引かれる前の金額を入力）</t>
    <rPh sb="0" eb="2">
      <t>キュウヨ</t>
    </rPh>
    <rPh sb="3" eb="5">
      <t>ネンキン</t>
    </rPh>
    <rPh sb="9" eb="10">
      <t>リョウ</t>
    </rPh>
    <phoneticPr fontId="2"/>
  </si>
  <si>
    <t>年末調整の日付</t>
    <rPh sb="0" eb="2">
      <t>ネンマツ</t>
    </rPh>
    <rPh sb="2" eb="4">
      <t>チョウセイ</t>
    </rPh>
    <rPh sb="5" eb="7">
      <t>ヒヅケ</t>
    </rPh>
    <phoneticPr fontId="2"/>
  </si>
  <si>
    <t>氏名リスト（旧姓利用なら本名へ</t>
    <rPh sb="0" eb="2">
      <t>シメイ</t>
    </rPh>
    <rPh sb="6" eb="8">
      <t>キュウセイ</t>
    </rPh>
    <rPh sb="8" eb="10">
      <t>リヨウ</t>
    </rPh>
    <rPh sb="12" eb="14">
      <t>ホンミョウ</t>
    </rPh>
    <phoneticPr fontId="2"/>
  </si>
  <si>
    <t>　（離婚などで）本名が秘密なら旧姓を入力しておく）</t>
    <rPh sb="2" eb="4">
      <t>リコン</t>
    </rPh>
    <phoneticPr fontId="2"/>
  </si>
  <si>
    <t>A1</t>
    <phoneticPr fontId="2"/>
  </si>
  <si>
    <t>A2</t>
    <phoneticPr fontId="2"/>
  </si>
  <si>
    <t>B１</t>
    <phoneticPr fontId="2"/>
  </si>
  <si>
    <t>あああ１</t>
    <phoneticPr fontId="2"/>
  </si>
  <si>
    <t>あああ２</t>
    <phoneticPr fontId="2"/>
  </si>
  <si>
    <t>１１月の提出の段階で、現勤務先の給与収入を入力</t>
    <phoneticPr fontId="2"/>
  </si>
  <si>
    <t>B２</t>
    <phoneticPr fontId="2"/>
  </si>
  <si>
    <t>配偶者・扶養親族のマイナンバーを入力</t>
    <phoneticPr fontId="2"/>
  </si>
  <si>
    <t>C１</t>
    <phoneticPr fontId="2"/>
  </si>
  <si>
    <t>させない場合、マイナンバー欄に↓を表示</t>
    <rPh sb="4" eb="6">
      <t>バアイ</t>
    </rPh>
    <rPh sb="13" eb="14">
      <t>ラン</t>
    </rPh>
    <rPh sb="17" eb="19">
      <t>ヒョウジ</t>
    </rPh>
    <phoneticPr fontId="2"/>
  </si>
  <si>
    <t>C２</t>
    <phoneticPr fontId="2"/>
  </si>
  <si>
    <t>D１</t>
    <phoneticPr fontId="2"/>
  </si>
  <si>
    <t>保険料控除申告書の「給与支払者の確認欄」に</t>
    <rPh sb="0" eb="3">
      <t>ホケンリョウ</t>
    </rPh>
    <rPh sb="3" eb="5">
      <t>コウジョ</t>
    </rPh>
    <rPh sb="5" eb="8">
      <t>シンコクショ</t>
    </rPh>
    <rPh sb="10" eb="12">
      <t>キュウヨ</t>
    </rPh>
    <rPh sb="12" eb="14">
      <t>シハライ</t>
    </rPh>
    <rPh sb="14" eb="15">
      <t>シャ</t>
    </rPh>
    <rPh sb="16" eb="18">
      <t>カクニン</t>
    </rPh>
    <rPh sb="18" eb="19">
      <t>ラン</t>
    </rPh>
    <phoneticPr fontId="2"/>
  </si>
  <si>
    <t>証明書の整理番号を印字する。</t>
    <phoneticPr fontId="2"/>
  </si>
  <si>
    <t>D2</t>
    <phoneticPr fontId="2"/>
  </si>
  <si>
    <t>★前職での源泉徴収票を提出済・提出予定ならば</t>
    <rPh sb="1" eb="3">
      <t>ゼンショク</t>
    </rPh>
    <rPh sb="5" eb="10">
      <t>ゲンセンチョウシュウヒョウ</t>
    </rPh>
    <rPh sb="11" eb="13">
      <t>テイシュツ</t>
    </rPh>
    <rPh sb="13" eb="14">
      <t>ズ</t>
    </rPh>
    <rPh sb="15" eb="17">
      <t>テイシュツ</t>
    </rPh>
    <rPh sb="17" eb="19">
      <t>ヨテイ</t>
    </rPh>
    <phoneticPr fontId="2"/>
  </si>
  <si>
    <t>（税金・介護保険料が差し引かれる前の金額）</t>
    <phoneticPr fontId="2"/>
  </si>
  <si>
    <t>年金収入がある場合、配偶者の「年金以外の</t>
    <rPh sb="0" eb="4">
      <t>ネンキンシュウニュウ</t>
    </rPh>
    <rPh sb="7" eb="9">
      <t>バアイ</t>
    </rPh>
    <rPh sb="10" eb="13">
      <t>ハイグウシャ</t>
    </rPh>
    <phoneticPr fontId="2"/>
  </si>
  <si>
    <t>所得金額」の見込み（区分）</t>
    <phoneticPr fontId="2"/>
  </si>
  <si>
    <t>・２３歳未満の扶養親族には、１６歳未満の年少扶養親族も含まれます。
・所得金額調整控除における２３歳未満の扶養親族・特別障害者は、他の所得者が扶養控除の対象とした人であっても、申告者が対象者として申告してかまいません。（但し、合計所得金額が４８万円以下の配偶者・扶養親族のみ）</t>
    <rPh sb="35" eb="37">
      <t>ショトク</t>
    </rPh>
    <rPh sb="37" eb="39">
      <t>キンガク</t>
    </rPh>
    <rPh sb="39" eb="41">
      <t>チョウセイ</t>
    </rPh>
    <rPh sb="41" eb="43">
      <t>コウジョ</t>
    </rPh>
    <rPh sb="71" eb="73">
      <t>フヨウ</t>
    </rPh>
    <rPh sb="81" eb="82">
      <t>ヒト</t>
    </rPh>
    <rPh sb="88" eb="91">
      <t>シンコクシャ</t>
    </rPh>
    <rPh sb="98" eb="100">
      <t>シンコク</t>
    </rPh>
    <rPh sb="110" eb="111">
      <t>タダ</t>
    </rPh>
    <rPh sb="113" eb="119">
      <t>ゴウケイショトクキンガク</t>
    </rPh>
    <rPh sb="122" eb="124">
      <t>マンエン</t>
    </rPh>
    <rPh sb="124" eb="126">
      <t>イカ</t>
    </rPh>
    <rPh sb="127" eb="130">
      <t>ハイグウシャ</t>
    </rPh>
    <rPh sb="131" eb="133">
      <t>フヨウ</t>
    </rPh>
    <rPh sb="133" eb="135">
      <t>シンゾク</t>
    </rPh>
    <phoneticPr fontId="2"/>
  </si>
  <si>
    <t>　印字する場合は　右側の氏名リストに入力が必要です。→</t>
    <rPh sb="1" eb="3">
      <t>インジ</t>
    </rPh>
    <rPh sb="5" eb="7">
      <t>バアイ</t>
    </rPh>
    <rPh sb="9" eb="11">
      <t>ミギガワ</t>
    </rPh>
    <rPh sb="12" eb="14">
      <t>シメイ</t>
    </rPh>
    <rPh sb="18" eb="20">
      <t>ニュウリョク</t>
    </rPh>
    <rPh sb="21" eb="23">
      <t>ヒツヨウ</t>
    </rPh>
    <phoneticPr fontId="2"/>
  </si>
  <si>
    <t>整理番号を印字する/印字しない</t>
    <rPh sb="0" eb="4">
      <t>セイリバンゴウ</t>
    </rPh>
    <rPh sb="5" eb="7">
      <t>インジ</t>
    </rPh>
    <rPh sb="10" eb="12">
      <t>インジ</t>
    </rPh>
    <phoneticPr fontId="2"/>
  </si>
  <si>
    <t>氏名リストを入力して、</t>
    <phoneticPr fontId="2"/>
  </si>
  <si>
    <r>
      <t>申告者</t>
    </r>
    <r>
      <rPr>
        <sz val="11"/>
        <color theme="1"/>
        <rFont val="ＭＳ Ｐ明朝"/>
        <family val="1"/>
        <charset val="128"/>
      </rPr>
      <t>　給与所得</t>
    </r>
    <rPh sb="0" eb="3">
      <t>シンコクシャ</t>
    </rPh>
    <rPh sb="4" eb="6">
      <t>キュウヨ</t>
    </rPh>
    <rPh sb="6" eb="8">
      <t>ショトク</t>
    </rPh>
    <phoneticPr fontId="2"/>
  </si>
  <si>
    <r>
      <t>配偶者</t>
    </r>
    <r>
      <rPr>
        <sz val="11"/>
        <color theme="1"/>
        <rFont val="ＭＳ Ｐ明朝"/>
        <family val="1"/>
        <charset val="128"/>
      </rPr>
      <t>　給与所得</t>
    </r>
    <rPh sb="0" eb="3">
      <t>ハイグウシャ</t>
    </rPh>
    <rPh sb="4" eb="6">
      <t>キュウヨ</t>
    </rPh>
    <rPh sb="6" eb="8">
      <t>ショトク</t>
    </rPh>
    <phoneticPr fontId="2"/>
  </si>
  <si>
    <r>
      <t>　　　を入力してください。</t>
    </r>
    <r>
      <rPr>
        <sz val="14"/>
        <color theme="1"/>
        <rFont val="ＭＳ Ｐ明朝"/>
        <family val="1"/>
        <charset val="128"/>
      </rPr>
      <t>⇓</t>
    </r>
    <rPh sb="4" eb="6">
      <t>ニュウリョク</t>
    </rPh>
    <phoneticPr fontId="2"/>
  </si>
  <si>
    <t>配偶者の所得が１３３万円以下で、申告者の所得が１０００万円以下であれば該当となります。（給与収入だけならば、収入２０１万６千円未満）</t>
    <rPh sb="0" eb="3">
      <t>ハイグウシャ</t>
    </rPh>
    <rPh sb="4" eb="6">
      <t>ショトク</t>
    </rPh>
    <rPh sb="10" eb="14">
      <t>マンエンイカ</t>
    </rPh>
    <rPh sb="16" eb="19">
      <t>シンコクシャ</t>
    </rPh>
    <rPh sb="20" eb="22">
      <t>ショトク</t>
    </rPh>
    <rPh sb="27" eb="31">
      <t>マンエンイカ</t>
    </rPh>
    <rPh sb="54" eb="56">
      <t>シュウニュウ</t>
    </rPh>
    <phoneticPr fontId="2"/>
  </si>
  <si>
    <t>1000万円超　1805万円以下</t>
    <rPh sb="4" eb="6">
      <t>マンエン</t>
    </rPh>
    <rPh sb="6" eb="7">
      <t>チョウ</t>
    </rPh>
    <rPh sb="12" eb="14">
      <t>マンエン</t>
    </rPh>
    <rPh sb="14" eb="16">
      <t>イカ</t>
    </rPh>
    <phoneticPr fontId="2"/>
  </si>
  <si>
    <t>1805万円超　2400万円以下</t>
    <rPh sb="4" eb="6">
      <t>マンエン</t>
    </rPh>
    <rPh sb="6" eb="7">
      <t>チョウ</t>
    </rPh>
    <rPh sb="12" eb="14">
      <t>マンエン</t>
    </rPh>
    <rPh sb="14" eb="16">
      <t>イカ</t>
    </rPh>
    <phoneticPr fontId="2"/>
  </si>
  <si>
    <t>(2596万円以下）</t>
  </si>
  <si>
    <t>（D)</t>
    <phoneticPr fontId="2"/>
  </si>
  <si>
    <t>(2000万円以下)</t>
    <rPh sb="5" eb="9">
      <t>マンエンイカ</t>
    </rPh>
    <phoneticPr fontId="2"/>
  </si>
  <si>
    <t>(1145万円以下）</t>
  </si>
  <si>
    <t>(1195万円以下）</t>
  </si>
  <si>
    <t>(2645万円以下）</t>
  </si>
  <si>
    <t>(2695万円以下）</t>
  </si>
  <si>
    <t>(2596万円以下）</t>
    <phoneticPr fontId="2"/>
  </si>
  <si>
    <t xml:space="preserve">給与所得と公的年金による所得がある場合、確定申告を行うことで、給与所得が１０万円減り、課税対象金額が減ります。確定申告を行う予定がありますか？（申告書裏面右下　４　（１）③【所得金額調整控除の額の計算方法】　②　参照）
</t>
    <rPh sb="0" eb="4">
      <t>キュウヨショトク</t>
    </rPh>
    <rPh sb="5" eb="9">
      <t>コウテキネンキン</t>
    </rPh>
    <rPh sb="12" eb="14">
      <t>ショトク</t>
    </rPh>
    <rPh sb="17" eb="19">
      <t>バアイ</t>
    </rPh>
    <rPh sb="43" eb="45">
      <t>カゼイ</t>
    </rPh>
    <rPh sb="45" eb="47">
      <t>タイショウ</t>
    </rPh>
    <rPh sb="47" eb="49">
      <t>キンガク</t>
    </rPh>
    <rPh sb="50" eb="51">
      <t>ヘ</t>
    </rPh>
    <rPh sb="55" eb="57">
      <t>カクテイ</t>
    </rPh>
    <rPh sb="57" eb="59">
      <t>シンコク</t>
    </rPh>
    <rPh sb="60" eb="61">
      <t>オコナ</t>
    </rPh>
    <rPh sb="62" eb="64">
      <t>ヨテイ</t>
    </rPh>
    <rPh sb="72" eb="75">
      <t>シンコクショ</t>
    </rPh>
    <rPh sb="75" eb="77">
      <t>リメン</t>
    </rPh>
    <rPh sb="77" eb="79">
      <t>ミギシタ</t>
    </rPh>
    <rPh sb="106" eb="108">
      <t>サンショウ</t>
    </rPh>
    <phoneticPr fontId="2"/>
  </si>
  <si>
    <t>同居</t>
  </si>
  <si>
    <t>該当項目を入力後、でき上がった申告書は　②印刷（基礎控除）で印刷してください。</t>
    <rPh sb="0" eb="2">
      <t>ガイトウ</t>
    </rPh>
    <rPh sb="2" eb="4">
      <t>コウモク</t>
    </rPh>
    <rPh sb="5" eb="7">
      <t>ニュウリョク</t>
    </rPh>
    <rPh sb="7" eb="8">
      <t>ゴ</t>
    </rPh>
    <rPh sb="21" eb="23">
      <t>インサツ</t>
    </rPh>
    <rPh sb="24" eb="28">
      <t>キソコウジョ</t>
    </rPh>
    <rPh sb="30" eb="32">
      <t>インサツ</t>
    </rPh>
    <phoneticPr fontId="2"/>
  </si>
  <si>
    <t>配偶者の所得　　　配偶者に所得はない＝無</t>
    <rPh sb="0" eb="3">
      <t>ハイグウシャ</t>
    </rPh>
    <rPh sb="4" eb="6">
      <t>ショトク</t>
    </rPh>
    <phoneticPr fontId="2"/>
  </si>
  <si>
    <t>(合計所得金額） ある＝有</t>
    <rPh sb="1" eb="3">
      <t>ゴウケイ</t>
    </rPh>
    <rPh sb="3" eb="5">
      <t>ショトク</t>
    </rPh>
    <rPh sb="5" eb="7">
      <t>キンガク</t>
    </rPh>
    <phoneticPr fontId="2"/>
  </si>
  <si>
    <t>年末調整対象となる申告者の給与収入が、</t>
    <rPh sb="9" eb="12">
      <t>シンコクシャ</t>
    </rPh>
    <rPh sb="15" eb="17">
      <t>シュウニュウ</t>
    </rPh>
    <phoneticPr fontId="2"/>
  </si>
  <si>
    <t>　８５０万円超　　　該当・非該当</t>
    <rPh sb="10" eb="12">
      <t>ガイトウ</t>
    </rPh>
    <rPh sb="13" eb="16">
      <t>ヒガイトウ</t>
    </rPh>
    <phoneticPr fontId="2"/>
  </si>
  <si>
    <t>A3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</si>
</sst>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
    <numFmt numFmtId="177" formatCode="#"/>
    <numFmt numFmtId="178" formatCode="[$-411]ge\.m\.d;@"/>
    <numFmt numFmtId="179" formatCode="[$-411]ggge&quot;年&quot;m&quot;月&quot;d&quot;日&quot;;@"/>
    <numFmt numFmtId="180" formatCode="#,##0_);[Red]\(#,##0\)"/>
    <numFmt numFmtId="181" formatCode="#,###&quot;円&quot;"/>
  </numFmts>
  <fonts count="40">
    <font>
      <sz val="11"/>
      <color theme="1"/>
      <name val="ＭＳ Ｐ明朝"/>
      <family val="2"/>
      <charset val="128"/>
    </font>
    <font>
      <sz val="11"/>
      <color theme="1"/>
      <name val="ＭＳ Ｐ明朝"/>
      <family val="2"/>
      <charset val="128"/>
    </font>
    <font>
      <sz val="6"/>
      <name val="ＭＳ Ｐ明朝"/>
      <family val="2"/>
      <charset val="128"/>
    </font>
    <font>
      <sz val="11"/>
      <color theme="1"/>
      <name val="HGｺﾞｼｯｸE"/>
      <family val="3"/>
      <charset val="128"/>
    </font>
    <font>
      <sz val="9"/>
      <color theme="1"/>
      <name val="ＭＳ Ｐ明朝"/>
      <family val="2"/>
      <charset val="128"/>
    </font>
    <font>
      <sz val="8"/>
      <color theme="1"/>
      <name val="ＭＳ Ｐ明朝"/>
      <family val="2"/>
      <charset val="128"/>
    </font>
    <font>
      <sz val="11"/>
      <color theme="1"/>
      <name val="HG創英角ｺﾞｼｯｸUB"/>
      <family val="3"/>
      <charset val="128"/>
    </font>
    <font>
      <sz val="11"/>
      <color theme="1"/>
      <name val="ＭＳ Ｐ明朝"/>
      <family val="1"/>
      <charset val="128"/>
    </font>
    <font>
      <sz val="11"/>
      <color rgb="FFFF0000"/>
      <name val="ＭＳ Ｐ明朝"/>
      <family val="1"/>
      <charset val="128"/>
    </font>
    <font>
      <sz val="6"/>
      <color theme="1"/>
      <name val="HGPｺﾞｼｯｸE"/>
      <family val="3"/>
      <charset val="128"/>
    </font>
    <font>
      <sz val="10"/>
      <color theme="1"/>
      <name val="ＭＳ Ｐ明朝"/>
      <family val="2"/>
      <charset val="128"/>
    </font>
    <font>
      <sz val="11"/>
      <color theme="1"/>
      <name val="HGPｺﾞｼｯｸE"/>
      <family val="3"/>
      <charset val="128"/>
    </font>
    <font>
      <sz val="10"/>
      <color theme="1"/>
      <name val="ＭＳ Ｐ明朝"/>
      <family val="1"/>
      <charset val="128"/>
    </font>
    <font>
      <sz val="10"/>
      <color rgb="FFFF0000"/>
      <name val="ＭＳ Ｐ明朝"/>
      <family val="1"/>
      <charset val="128"/>
    </font>
    <font>
      <sz val="11"/>
      <color theme="1"/>
      <name val="HGSｺﾞｼｯｸM"/>
      <family val="3"/>
      <charset val="128"/>
    </font>
    <font>
      <sz val="11"/>
      <color theme="1"/>
      <name val="HG正楷書体-PRO"/>
      <family val="4"/>
      <charset val="128"/>
    </font>
    <font>
      <sz val="9"/>
      <color theme="1"/>
      <name val="HG正楷書体-PRO"/>
      <family val="4"/>
      <charset val="128"/>
    </font>
    <font>
      <sz val="9"/>
      <color theme="1"/>
      <name val="HGPｺﾞｼｯｸE"/>
      <family val="3"/>
      <charset val="128"/>
    </font>
    <font>
      <sz val="10"/>
      <color theme="1"/>
      <name val="HGPｺﾞｼｯｸE"/>
      <family val="3"/>
      <charset val="128"/>
    </font>
    <font>
      <sz val="8"/>
      <color theme="1"/>
      <name val="HGPｺﾞｼｯｸE"/>
      <family val="3"/>
      <charset val="128"/>
    </font>
    <font>
      <sz val="12"/>
      <color theme="1"/>
      <name val="HGPｺﾞｼｯｸE"/>
      <family val="3"/>
      <charset val="128"/>
    </font>
    <font>
      <sz val="14"/>
      <color theme="1"/>
      <name val="HGPｺﾞｼｯｸE"/>
      <family val="3"/>
      <charset val="128"/>
    </font>
    <font>
      <sz val="9"/>
      <color theme="1"/>
      <name val="HG丸ｺﾞｼｯｸM-PRO"/>
      <family val="3"/>
      <charset val="128"/>
    </font>
    <font>
      <sz val="11"/>
      <color theme="1"/>
      <name val="HG丸ｺﾞｼｯｸM-PRO"/>
      <family val="3"/>
      <charset val="128"/>
    </font>
    <font>
      <sz val="11"/>
      <color theme="1"/>
      <name val="ＭＳ Ｐ明朝"/>
      <family val="3"/>
      <charset val="128"/>
    </font>
    <font>
      <sz val="9"/>
      <color theme="1"/>
      <name val="HG創英角ｺﾞｼｯｸUB"/>
      <family val="3"/>
      <charset val="128"/>
    </font>
    <font>
      <sz val="11"/>
      <color theme="1"/>
      <name val="HGP創英角ｺﾞｼｯｸUB"/>
      <family val="3"/>
      <charset val="128"/>
    </font>
    <font>
      <sz val="11"/>
      <color theme="1"/>
      <name val="HGS創英角ﾎﾟｯﾌﾟ体"/>
      <family val="3"/>
      <charset val="128"/>
    </font>
    <font>
      <sz val="10"/>
      <color theme="1"/>
      <name val="HG丸ｺﾞｼｯｸM-PRO"/>
      <family val="3"/>
      <charset val="128"/>
    </font>
    <font>
      <sz val="11"/>
      <color rgb="FFFF0000"/>
      <name val="ＭＳ Ｐ明朝"/>
      <family val="2"/>
      <charset val="128"/>
    </font>
    <font>
      <sz val="11"/>
      <color theme="1"/>
      <name val="HGS創英角ｺﾞｼｯｸUB"/>
      <family val="3"/>
      <charset val="128"/>
    </font>
    <font>
      <b/>
      <sz val="12"/>
      <color indexed="81"/>
      <name val="MS P ゴシック"/>
      <family val="3"/>
      <charset val="128"/>
    </font>
    <font>
      <b/>
      <sz val="8"/>
      <color theme="1"/>
      <name val="HGP行書体"/>
      <family val="4"/>
      <charset val="128"/>
    </font>
    <font>
      <b/>
      <sz val="10"/>
      <color theme="1"/>
      <name val="HGP行書体"/>
      <family val="4"/>
      <charset val="128"/>
    </font>
    <font>
      <b/>
      <sz val="9"/>
      <color theme="1"/>
      <name val="HGP行書体"/>
      <family val="4"/>
      <charset val="128"/>
    </font>
    <font>
      <b/>
      <sz val="12"/>
      <color theme="1"/>
      <name val="HGP行書体"/>
      <family val="4"/>
      <charset val="128"/>
    </font>
    <font>
      <sz val="7"/>
      <color theme="1"/>
      <name val="HGPｺﾞｼｯｸE"/>
      <family val="3"/>
      <charset val="128"/>
    </font>
    <font>
      <sz val="14"/>
      <color theme="1"/>
      <name val="HGS創英角ｺﾞｼｯｸUB"/>
      <family val="3"/>
      <charset val="128"/>
    </font>
    <font>
      <sz val="14"/>
      <color theme="1"/>
      <name val="ＭＳ Ｐ明朝"/>
      <family val="1"/>
      <charset val="128"/>
    </font>
    <font>
      <b/>
      <sz val="11"/>
      <color theme="1"/>
      <name val="HGS行書体"/>
      <family val="4"/>
      <charset val="128"/>
    </font>
  </fonts>
  <fills count="9">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1" tint="0.34998626667073579"/>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indexed="64"/>
      </bottom>
      <diagonal/>
    </border>
    <border>
      <left/>
      <right style="thin">
        <color rgb="FFFF0000"/>
      </right>
      <top/>
      <bottom style="thin">
        <color indexed="64"/>
      </bottom>
      <diagonal/>
    </border>
    <border>
      <left style="thin">
        <color rgb="FFFF0000"/>
      </left>
      <right/>
      <top style="thin">
        <color indexed="64"/>
      </top>
      <bottom/>
      <diagonal/>
    </border>
    <border>
      <left/>
      <right style="thin">
        <color rgb="FFFF0000"/>
      </right>
      <top style="thin">
        <color indexed="64"/>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bottom style="thin">
        <color rgb="FFFF0000"/>
      </bottom>
      <diagonal/>
    </border>
    <border>
      <left/>
      <right style="thin">
        <color theme="1"/>
      </right>
      <top style="thin">
        <color indexed="64"/>
      </top>
      <bottom/>
      <diagonal/>
    </border>
    <border>
      <left/>
      <right style="thin">
        <color theme="1"/>
      </right>
      <top/>
      <bottom/>
      <diagonal/>
    </border>
    <border>
      <left style="thin">
        <color indexed="64"/>
      </left>
      <right style="thin">
        <color theme="1"/>
      </right>
      <top style="thin">
        <color indexed="64"/>
      </top>
      <bottom style="thin">
        <color indexed="64"/>
      </bottom>
      <diagonal/>
    </border>
    <border>
      <left style="thin">
        <color indexed="64"/>
      </left>
      <right/>
      <top style="thin">
        <color indexed="64"/>
      </top>
      <bottom style="thin">
        <color rgb="FFFF0000"/>
      </bottom>
      <diagonal/>
    </border>
    <border>
      <left/>
      <right style="thin">
        <color rgb="FFFF0000"/>
      </right>
      <top style="thin">
        <color indexed="64"/>
      </top>
      <bottom style="thin">
        <color rgb="FFFF0000"/>
      </bottom>
      <diagonal/>
    </border>
    <border>
      <left/>
      <right style="thin">
        <color indexed="64"/>
      </right>
      <top style="dotted">
        <color theme="1"/>
      </top>
      <bottom/>
      <diagonal/>
    </border>
    <border>
      <left/>
      <right/>
      <top/>
      <bottom style="dotted">
        <color theme="1"/>
      </bottom>
      <diagonal/>
    </border>
    <border>
      <left style="thin">
        <color indexed="64"/>
      </left>
      <right style="thin">
        <color indexed="64"/>
      </right>
      <top style="dotted">
        <color indexed="64"/>
      </top>
      <bottom style="dotted">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thin">
        <color indexed="64"/>
      </bottom>
      <diagonal/>
    </border>
    <border>
      <left/>
      <right style="medium">
        <color rgb="FFFF0000"/>
      </right>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right style="medium">
        <color rgb="FFFF0000"/>
      </right>
      <top/>
      <bottom style="medium">
        <color rgb="FFFF0000"/>
      </bottom>
      <diagonal/>
    </border>
    <border>
      <left/>
      <right/>
      <top/>
      <bottom style="medium">
        <color rgb="FFFF0000"/>
      </bottom>
      <diagonal/>
    </border>
    <border>
      <left style="thin">
        <color indexed="64"/>
      </left>
      <right/>
      <top/>
      <bottom style="medium">
        <color rgb="FFFF0000"/>
      </bottom>
      <diagonal/>
    </border>
    <border>
      <left style="medium">
        <color rgb="FFFF0000"/>
      </left>
      <right/>
      <top style="dotted">
        <color theme="1"/>
      </top>
      <bottom/>
      <diagonal/>
    </border>
    <border>
      <left style="medium">
        <color rgb="FFFF0000"/>
      </left>
      <right/>
      <top/>
      <bottom style="dotted">
        <color theme="1"/>
      </bottom>
      <diagonal/>
    </border>
    <border>
      <left style="medium">
        <color rgb="FFFF0000"/>
      </left>
      <right/>
      <top/>
      <bottom style="medium">
        <color rgb="FFFF0000"/>
      </bottom>
      <diagonal/>
    </border>
    <border>
      <left style="thin">
        <color indexed="64"/>
      </left>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top/>
      <bottom style="thin">
        <color theme="1"/>
      </bottom>
      <diagonal/>
    </border>
    <border>
      <left/>
      <right/>
      <top/>
      <bottom style="thin">
        <color theme="1"/>
      </bottom>
      <diagonal/>
    </border>
    <border>
      <left/>
      <right style="medium">
        <color rgb="FFFF0000"/>
      </right>
      <top/>
      <bottom style="thin">
        <color theme="1"/>
      </bottom>
      <diagonal/>
    </border>
  </borders>
  <cellStyleXfs count="3">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592">
    <xf numFmtId="0" fontId="0" fillId="0" borderId="0" xfId="0">
      <alignment vertical="center"/>
    </xf>
    <xf numFmtId="0" fontId="0" fillId="0" borderId="0" xfId="0" applyAlignment="1">
      <alignment horizontal="left" vertical="center"/>
    </xf>
    <xf numFmtId="0" fontId="0" fillId="0" borderId="0" xfId="0" applyAlignment="1">
      <alignment horizontal="center" vertical="center"/>
    </xf>
    <xf numFmtId="0" fontId="0" fillId="0" borderId="1" xfId="0" applyBorder="1">
      <alignment vertical="center"/>
    </xf>
    <xf numFmtId="0" fontId="0" fillId="0" borderId="0" xfId="0" applyAlignment="1">
      <alignment vertical="center" shrinkToFit="1"/>
    </xf>
    <xf numFmtId="0" fontId="0" fillId="0" borderId="1" xfId="0" applyBorder="1" applyAlignment="1">
      <alignment horizontal="center" vertical="center"/>
    </xf>
    <xf numFmtId="38" fontId="0" fillId="0" borderId="1" xfId="1" applyFont="1" applyBorder="1">
      <alignment vertical="center"/>
    </xf>
    <xf numFmtId="0" fontId="0" fillId="0" borderId="0" xfId="0" applyAlignment="1">
      <alignment horizontal="right" vertical="center"/>
    </xf>
    <xf numFmtId="38" fontId="0" fillId="0" borderId="1" xfId="1" applyFont="1" applyBorder="1" applyAlignment="1">
      <alignment vertical="center" shrinkToFit="1"/>
    </xf>
    <xf numFmtId="0" fontId="0" fillId="0" borderId="5" xfId="0" applyBorder="1" applyAlignment="1">
      <alignment horizontal="center" vertical="center"/>
    </xf>
    <xf numFmtId="0" fontId="0" fillId="0" borderId="0" xfId="0" applyAlignment="1">
      <alignment horizontal="left" vertical="center" shrinkToFit="1"/>
    </xf>
    <xf numFmtId="38" fontId="0" fillId="0" borderId="3" xfId="1" applyFont="1" applyBorder="1" applyAlignment="1">
      <alignment horizontal="center" vertical="center"/>
    </xf>
    <xf numFmtId="38" fontId="0" fillId="0" borderId="1" xfId="1" applyFont="1" applyBorder="1" applyAlignment="1">
      <alignment horizontal="center" vertical="center"/>
    </xf>
    <xf numFmtId="0" fontId="0" fillId="0" borderId="5" xfId="0" applyBorder="1">
      <alignment vertical="center"/>
    </xf>
    <xf numFmtId="0" fontId="0" fillId="0" borderId="7" xfId="0" applyBorder="1">
      <alignment vertical="center"/>
    </xf>
    <xf numFmtId="0" fontId="0" fillId="0" borderId="7" xfId="0" applyBorder="1" applyAlignment="1">
      <alignment horizontal="center" vertical="center" shrinkToFit="1"/>
    </xf>
    <xf numFmtId="38" fontId="0" fillId="0" borderId="0" xfId="0" applyNumberFormat="1">
      <alignment vertical="center"/>
    </xf>
    <xf numFmtId="0" fontId="0" fillId="0" borderId="9" xfId="0" applyBorder="1">
      <alignment vertical="center"/>
    </xf>
    <xf numFmtId="0" fontId="0" fillId="0" borderId="1" xfId="0" applyBorder="1" applyAlignment="1">
      <alignment horizontal="center" vertical="center" shrinkToFit="1"/>
    </xf>
    <xf numFmtId="0" fontId="5" fillId="0" borderId="0" xfId="0" applyFont="1" applyAlignment="1">
      <alignment horizontal="center" vertical="center"/>
    </xf>
    <xf numFmtId="0" fontId="0" fillId="0" borderId="5" xfId="0" applyBorder="1" applyAlignment="1">
      <alignment horizontal="center" vertical="center" shrinkToFit="1"/>
    </xf>
    <xf numFmtId="0" fontId="0" fillId="0" borderId="9" xfId="0" applyBorder="1" applyAlignment="1">
      <alignment horizontal="center" vertical="center" shrinkToFit="1"/>
    </xf>
    <xf numFmtId="38" fontId="0" fillId="0" borderId="1" xfId="1" applyFont="1" applyBorder="1" applyAlignment="1">
      <alignment horizontal="center" vertical="center" shrinkToFit="1"/>
    </xf>
    <xf numFmtId="0" fontId="5" fillId="0" borderId="0" xfId="0" applyFont="1">
      <alignment vertical="center"/>
    </xf>
    <xf numFmtId="0" fontId="0" fillId="0" borderId="1" xfId="0" applyBorder="1" applyAlignment="1">
      <alignment vertical="center" shrinkToFit="1"/>
    </xf>
    <xf numFmtId="0" fontId="0" fillId="0" borderId="3" xfId="0" applyBorder="1" applyAlignment="1">
      <alignment horizontal="center" vertical="center"/>
    </xf>
    <xf numFmtId="0" fontId="0" fillId="0" borderId="0" xfId="0" applyAlignment="1">
      <alignment horizontal="center" vertical="center" shrinkToFit="1"/>
    </xf>
    <xf numFmtId="0" fontId="0" fillId="0" borderId="12" xfId="0" applyBorder="1">
      <alignment vertical="center"/>
    </xf>
    <xf numFmtId="0" fontId="0" fillId="0" borderId="4" xfId="0" applyBorder="1">
      <alignment vertical="center"/>
    </xf>
    <xf numFmtId="0" fontId="0" fillId="0" borderId="13" xfId="0" applyBorder="1">
      <alignment vertical="center"/>
    </xf>
    <xf numFmtId="0" fontId="0" fillId="0" borderId="14" xfId="0" applyBorder="1">
      <alignment vertical="center"/>
    </xf>
    <xf numFmtId="0" fontId="0" fillId="0" borderId="13" xfId="0" applyBorder="1" applyAlignment="1">
      <alignment horizontal="center" vertical="center"/>
    </xf>
    <xf numFmtId="0" fontId="0" fillId="0" borderId="8" xfId="0" applyBorder="1">
      <alignment vertical="center"/>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0" fillId="0" borderId="8" xfId="0" applyBorder="1" applyAlignment="1">
      <alignment horizontal="center" vertical="center"/>
    </xf>
    <xf numFmtId="38" fontId="0" fillId="0" borderId="11" xfId="0" applyNumberFormat="1" applyBorder="1" applyAlignment="1">
      <alignment vertical="center" shrinkToFit="1"/>
    </xf>
    <xf numFmtId="0" fontId="0" fillId="0" borderId="2" xfId="0" applyBorder="1" applyAlignment="1">
      <alignment horizontal="center" vertical="center"/>
    </xf>
    <xf numFmtId="0" fontId="8" fillId="0" borderId="0" xfId="0" applyFont="1" applyAlignment="1">
      <alignment horizontal="center" vertical="center" shrinkToFit="1"/>
    </xf>
    <xf numFmtId="38" fontId="0" fillId="0" borderId="1" xfId="1" applyFont="1" applyFill="1" applyBorder="1" applyAlignment="1">
      <alignment horizontal="center" vertical="center" shrinkToFit="1"/>
    </xf>
    <xf numFmtId="0" fontId="0" fillId="0" borderId="12" xfId="0" applyBorder="1" applyAlignment="1">
      <alignment horizontal="center" vertical="center"/>
    </xf>
    <xf numFmtId="0" fontId="0" fillId="0" borderId="2" xfId="0" applyBorder="1" applyAlignment="1">
      <alignment vertical="center" shrinkToFit="1"/>
    </xf>
    <xf numFmtId="0" fontId="0" fillId="0" borderId="4" xfId="0" applyBorder="1" applyAlignment="1">
      <alignment horizontal="center" vertical="center" shrinkToFit="1"/>
    </xf>
    <xf numFmtId="0" fontId="0" fillId="0" borderId="7" xfId="0" applyBorder="1" applyAlignment="1">
      <alignment horizontal="center" vertical="center"/>
    </xf>
    <xf numFmtId="38" fontId="0" fillId="0" borderId="1" xfId="0" applyNumberFormat="1" applyBorder="1" applyAlignment="1">
      <alignment horizontal="center" vertical="center" shrinkToFit="1"/>
    </xf>
    <xf numFmtId="0" fontId="5" fillId="0" borderId="1" xfId="0" applyFont="1" applyBorder="1" applyAlignment="1">
      <alignment horizontal="center" vertical="center" shrinkToFit="1"/>
    </xf>
    <xf numFmtId="0" fontId="10" fillId="0" borderId="0" xfId="0" applyFont="1" applyAlignment="1">
      <alignment horizontal="left" vertical="center" shrinkToFit="1"/>
    </xf>
    <xf numFmtId="0" fontId="0" fillId="0" borderId="10" xfId="0" applyBorder="1" applyAlignment="1">
      <alignment vertical="center" shrinkToFit="1"/>
    </xf>
    <xf numFmtId="0" fontId="0" fillId="0" borderId="8" xfId="0" applyBorder="1" applyAlignment="1">
      <alignment vertical="center" shrinkToFit="1"/>
    </xf>
    <xf numFmtId="0" fontId="0" fillId="0" borderId="13" xfId="0" applyBorder="1" applyAlignment="1">
      <alignment horizontal="right" vertical="center"/>
    </xf>
    <xf numFmtId="57" fontId="0" fillId="0" borderId="1" xfId="0" applyNumberFormat="1" applyBorder="1" applyAlignment="1">
      <alignment horizontal="center" vertical="center" shrinkToFit="1"/>
    </xf>
    <xf numFmtId="0" fontId="0" fillId="0" borderId="3" xfId="0" applyBorder="1">
      <alignment vertical="center"/>
    </xf>
    <xf numFmtId="0" fontId="0" fillId="0" borderId="2" xfId="0" applyBorder="1">
      <alignment vertical="center"/>
    </xf>
    <xf numFmtId="0" fontId="0" fillId="4" borderId="0" xfId="0" applyFill="1">
      <alignment vertical="center"/>
    </xf>
    <xf numFmtId="0" fontId="0" fillId="0" borderId="13" xfId="0" applyBorder="1" applyAlignment="1">
      <alignment horizontal="right" vertical="center" shrinkToFit="1"/>
    </xf>
    <xf numFmtId="0" fontId="0" fillId="0" borderId="0" xfId="0" quotePrefix="1" applyAlignment="1">
      <alignment horizontal="left" vertical="center"/>
    </xf>
    <xf numFmtId="0" fontId="0" fillId="0" borderId="0" xfId="1" applyNumberFormat="1" applyFont="1" applyBorder="1" applyAlignment="1">
      <alignment vertical="center"/>
    </xf>
    <xf numFmtId="0" fontId="0" fillId="0" borderId="5" xfId="0" applyBorder="1" applyAlignment="1">
      <alignment horizontal="right" vertical="center" shrinkToFit="1"/>
    </xf>
    <xf numFmtId="0" fontId="0" fillId="0" borderId="9" xfId="0" applyBorder="1" applyAlignment="1">
      <alignment horizontal="right" vertical="center" shrinkToFit="1"/>
    </xf>
    <xf numFmtId="0" fontId="0" fillId="0" borderId="13" xfId="0" applyBorder="1" applyAlignment="1">
      <alignment vertical="center" shrinkToFit="1"/>
    </xf>
    <xf numFmtId="0" fontId="12" fillId="0" borderId="13" xfId="0" applyFont="1" applyBorder="1" applyAlignment="1">
      <alignment horizontal="right" vertical="center" shrinkToFit="1"/>
    </xf>
    <xf numFmtId="0" fontId="0" fillId="0" borderId="1" xfId="0" applyBorder="1" applyAlignment="1">
      <alignment horizontal="right" vertical="center"/>
    </xf>
    <xf numFmtId="0" fontId="0" fillId="0" borderId="1" xfId="0" applyBorder="1" applyAlignment="1">
      <alignment horizontal="right" vertical="center" shrinkToFit="1"/>
    </xf>
    <xf numFmtId="0" fontId="5" fillId="0" borderId="1" xfId="0" applyFont="1" applyBorder="1" applyAlignment="1">
      <alignment horizontal="center" vertical="center"/>
    </xf>
    <xf numFmtId="57" fontId="0" fillId="0" borderId="1" xfId="0" applyNumberFormat="1" applyBorder="1" applyAlignment="1">
      <alignment horizontal="center" vertical="center"/>
    </xf>
    <xf numFmtId="0" fontId="0" fillId="0" borderId="5" xfId="0" applyBorder="1" applyAlignment="1">
      <alignment horizontal="right" vertical="center"/>
    </xf>
    <xf numFmtId="38" fontId="0" fillId="0" borderId="6" xfId="1" applyFont="1" applyFill="1" applyBorder="1">
      <alignment vertical="center"/>
    </xf>
    <xf numFmtId="0" fontId="0" fillId="0" borderId="9" xfId="0" applyBorder="1" applyAlignment="1">
      <alignment horizontal="right" vertical="center"/>
    </xf>
    <xf numFmtId="38" fontId="0" fillId="0" borderId="11" xfId="0" applyNumberFormat="1" applyBorder="1">
      <alignment vertical="center"/>
    </xf>
    <xf numFmtId="38" fontId="0" fillId="0" borderId="4" xfId="1" applyFont="1" applyFill="1" applyBorder="1">
      <alignment vertical="center"/>
    </xf>
    <xf numFmtId="0" fontId="0" fillId="0" borderId="14" xfId="0" applyBorder="1" applyAlignment="1">
      <alignment vertical="center" shrinkToFit="1"/>
    </xf>
    <xf numFmtId="0" fontId="0" fillId="0" borderId="11" xfId="0" applyBorder="1" applyAlignment="1">
      <alignment vertical="center" shrinkToFit="1"/>
    </xf>
    <xf numFmtId="0" fontId="10" fillId="0" borderId="5" xfId="0" applyFont="1" applyBorder="1" applyAlignment="1">
      <alignment horizontal="right" vertical="center" shrinkToFit="1"/>
    </xf>
    <xf numFmtId="0" fontId="7" fillId="0" borderId="13" xfId="0" applyFont="1" applyBorder="1" applyAlignment="1">
      <alignment horizontal="center" vertical="center"/>
    </xf>
    <xf numFmtId="38" fontId="0" fillId="0" borderId="14" xfId="1" applyFont="1" applyBorder="1">
      <alignment vertical="center"/>
    </xf>
    <xf numFmtId="38" fontId="0" fillId="0" borderId="14" xfId="0" applyNumberFormat="1" applyBorder="1">
      <alignment vertical="center"/>
    </xf>
    <xf numFmtId="57" fontId="0" fillId="0" borderId="4" xfId="0" applyNumberFormat="1" applyBorder="1">
      <alignment vertical="center"/>
    </xf>
    <xf numFmtId="38" fontId="0" fillId="0" borderId="0" xfId="1" applyFont="1" applyAlignment="1">
      <alignment vertical="center" shrinkToFit="1"/>
    </xf>
    <xf numFmtId="38" fontId="0" fillId="0" borderId="2" xfId="1" applyFont="1" applyBorder="1" applyAlignment="1">
      <alignment vertical="center" shrinkToFit="1"/>
    </xf>
    <xf numFmtId="38" fontId="0" fillId="0" borderId="15" xfId="1" applyFont="1" applyBorder="1" applyAlignment="1">
      <alignment vertical="center" shrinkToFit="1"/>
    </xf>
    <xf numFmtId="38" fontId="0" fillId="0" borderId="3" xfId="1" applyFont="1" applyBorder="1" applyAlignment="1">
      <alignment vertical="center" shrinkToFit="1"/>
    </xf>
    <xf numFmtId="0" fontId="0" fillId="0" borderId="3" xfId="0" applyBorder="1" applyAlignment="1">
      <alignment horizontal="right" vertical="center" shrinkToFit="1"/>
    </xf>
    <xf numFmtId="38" fontId="0" fillId="0" borderId="10" xfId="1" applyFont="1" applyBorder="1" applyAlignment="1">
      <alignment vertical="center" shrinkToFit="1"/>
    </xf>
    <xf numFmtId="0" fontId="0" fillId="3" borderId="1" xfId="0" applyFill="1" applyBorder="1" applyAlignment="1">
      <alignment horizontal="center" vertical="center" shrinkToFit="1"/>
    </xf>
    <xf numFmtId="0" fontId="0" fillId="3" borderId="4" xfId="0" applyFill="1" applyBorder="1" applyAlignment="1">
      <alignment horizontal="center" vertical="center" shrinkToFit="1"/>
    </xf>
    <xf numFmtId="0" fontId="0" fillId="0" borderId="9" xfId="0" applyBorder="1" applyAlignment="1">
      <alignment vertical="center" shrinkToFit="1"/>
    </xf>
    <xf numFmtId="38" fontId="0" fillId="0" borderId="1" xfId="1" applyFont="1" applyFill="1" applyBorder="1" applyAlignment="1">
      <alignment vertical="center" shrinkToFit="1"/>
    </xf>
    <xf numFmtId="0" fontId="0" fillId="0" borderId="15" xfId="0" applyBorder="1" applyAlignment="1">
      <alignment vertical="center" shrinkToFit="1"/>
    </xf>
    <xf numFmtId="0" fontId="0" fillId="3" borderId="3" xfId="0" applyFill="1" applyBorder="1" applyAlignment="1">
      <alignment horizontal="right" vertical="center" shrinkToFit="1"/>
    </xf>
    <xf numFmtId="0" fontId="0" fillId="3" borderId="1" xfId="0" applyFill="1" applyBorder="1" applyAlignment="1">
      <alignment horizontal="right" vertical="center" shrinkToFit="1"/>
    </xf>
    <xf numFmtId="38" fontId="0" fillId="0" borderId="5" xfId="1" applyFont="1" applyBorder="1" applyAlignment="1">
      <alignment vertical="center" shrinkToFit="1"/>
    </xf>
    <xf numFmtId="38" fontId="0" fillId="0" borderId="13" xfId="1" applyFont="1" applyBorder="1" applyAlignment="1">
      <alignment vertical="center" shrinkToFit="1"/>
    </xf>
    <xf numFmtId="38" fontId="0" fillId="0" borderId="9" xfId="1" applyFont="1" applyBorder="1" applyAlignment="1">
      <alignment vertical="center" shrinkToFit="1"/>
    </xf>
    <xf numFmtId="38" fontId="0" fillId="5" borderId="1" xfId="1" applyFont="1" applyFill="1" applyBorder="1" applyAlignment="1">
      <alignment horizontal="center" vertical="center" shrinkToFit="1"/>
    </xf>
    <xf numFmtId="38" fontId="0" fillId="0" borderId="0" xfId="1" applyFont="1" applyAlignment="1">
      <alignment horizontal="center" vertical="center" shrinkToFit="1"/>
    </xf>
    <xf numFmtId="38" fontId="0" fillId="0" borderId="1" xfId="1" quotePrefix="1" applyFont="1" applyFill="1" applyBorder="1" applyAlignment="1">
      <alignment horizontal="right" vertical="center" shrinkToFit="1"/>
    </xf>
    <xf numFmtId="0" fontId="0" fillId="0" borderId="15" xfId="0" applyBorder="1" applyAlignment="1">
      <alignment horizontal="center" vertical="center"/>
    </xf>
    <xf numFmtId="57" fontId="0" fillId="0" borderId="3" xfId="0" applyNumberFormat="1" applyBorder="1">
      <alignment vertical="center"/>
    </xf>
    <xf numFmtId="178" fontId="0" fillId="0" borderId="1" xfId="0" applyNumberFormat="1" applyBorder="1" applyAlignment="1">
      <alignment horizontal="left" vertical="center" shrinkToFit="1"/>
    </xf>
    <xf numFmtId="38" fontId="0" fillId="6" borderId="1" xfId="1" applyFont="1" applyFill="1" applyBorder="1" applyAlignment="1">
      <alignment horizontal="center" vertical="center" shrinkToFit="1"/>
    </xf>
    <xf numFmtId="38" fontId="0" fillId="0" borderId="1" xfId="1" applyFont="1" applyBorder="1" applyAlignment="1">
      <alignment horizontal="right" vertical="center" shrinkToFit="1"/>
    </xf>
    <xf numFmtId="0" fontId="0" fillId="0" borderId="6" xfId="0" applyBorder="1" applyAlignment="1">
      <alignment horizontal="left" vertical="center" wrapText="1"/>
    </xf>
    <xf numFmtId="0" fontId="12" fillId="0" borderId="13" xfId="0" applyFont="1" applyBorder="1" applyAlignment="1">
      <alignment horizontal="right" vertical="center" wrapText="1" shrinkToFit="1"/>
    </xf>
    <xf numFmtId="0" fontId="0" fillId="0" borderId="10" xfId="0" applyBorder="1" applyAlignment="1">
      <alignment horizontal="left" vertical="center"/>
    </xf>
    <xf numFmtId="38" fontId="0" fillId="0" borderId="4" xfId="0" applyNumberFormat="1" applyBorder="1" applyAlignment="1">
      <alignment horizontal="center" vertical="center" shrinkToFit="1"/>
    </xf>
    <xf numFmtId="38" fontId="0" fillId="0" borderId="4" xfId="1" applyFont="1" applyFill="1" applyBorder="1" applyAlignment="1">
      <alignment horizontal="center" vertical="center" shrinkToFit="1"/>
    </xf>
    <xf numFmtId="0" fontId="15" fillId="0" borderId="0" xfId="0" applyFont="1">
      <alignment vertical="center"/>
    </xf>
    <xf numFmtId="0" fontId="3" fillId="0" borderId="0" xfId="0" applyFont="1">
      <alignment vertical="center"/>
    </xf>
    <xf numFmtId="0" fontId="11" fillId="0" borderId="5" xfId="0" applyFont="1" applyBorder="1">
      <alignment vertical="center"/>
    </xf>
    <xf numFmtId="0" fontId="11" fillId="0" borderId="8" xfId="0" applyFont="1" applyBorder="1">
      <alignment vertical="center"/>
    </xf>
    <xf numFmtId="177" fontId="9" fillId="0" borderId="8" xfId="0" applyNumberFormat="1" applyFont="1" applyBorder="1" applyAlignment="1">
      <alignment shrinkToFit="1"/>
    </xf>
    <xf numFmtId="0" fontId="11" fillId="0" borderId="6" xfId="0" applyFont="1" applyBorder="1">
      <alignment vertical="center"/>
    </xf>
    <xf numFmtId="0" fontId="11" fillId="0" borderId="0" xfId="0" applyFont="1">
      <alignment vertical="center"/>
    </xf>
    <xf numFmtId="0" fontId="11" fillId="0" borderId="13" xfId="0" applyFont="1" applyBorder="1">
      <alignment vertical="center"/>
    </xf>
    <xf numFmtId="177" fontId="17" fillId="0" borderId="0" xfId="0" applyNumberFormat="1" applyFont="1" applyAlignment="1">
      <alignment vertical="center" shrinkToFit="1"/>
    </xf>
    <xf numFmtId="0" fontId="18" fillId="0" borderId="0" xfId="0" applyFont="1" applyAlignment="1">
      <alignment horizontal="left" vertical="center" shrinkToFit="1"/>
    </xf>
    <xf numFmtId="0" fontId="11" fillId="0" borderId="0" xfId="0" applyFont="1" applyAlignment="1">
      <alignment vertical="center" shrinkToFit="1"/>
    </xf>
    <xf numFmtId="177" fontId="9" fillId="0" borderId="0" xfId="0" applyNumberFormat="1" applyFont="1" applyAlignment="1">
      <alignment vertical="center" shrinkToFit="1"/>
    </xf>
    <xf numFmtId="0" fontId="11" fillId="0" borderId="14" xfId="0" applyFont="1" applyBorder="1">
      <alignment vertical="center"/>
    </xf>
    <xf numFmtId="177" fontId="9" fillId="0" borderId="0" xfId="0" applyNumberFormat="1" applyFont="1" applyAlignment="1">
      <alignment vertical="top" shrinkToFit="1"/>
    </xf>
    <xf numFmtId="177" fontId="20" fillId="0" borderId="0" xfId="0" applyNumberFormat="1" applyFont="1" applyAlignment="1">
      <alignment vertical="top" shrinkToFit="1"/>
    </xf>
    <xf numFmtId="0" fontId="19" fillId="0" borderId="0" xfId="0" applyFont="1" applyAlignment="1">
      <alignment horizontal="center" vertical="center" shrinkToFit="1"/>
    </xf>
    <xf numFmtId="177" fontId="17" fillId="0" borderId="0" xfId="0" applyNumberFormat="1" applyFont="1" applyAlignment="1">
      <alignment vertical="top" shrinkToFit="1"/>
    </xf>
    <xf numFmtId="177" fontId="17" fillId="0" borderId="0" xfId="0" applyNumberFormat="1" applyFont="1" applyAlignment="1">
      <alignment shrinkToFit="1"/>
    </xf>
    <xf numFmtId="49" fontId="11" fillId="0" borderId="13" xfId="0" applyNumberFormat="1" applyFont="1" applyBorder="1" applyAlignment="1">
      <alignment vertical="center" shrinkToFit="1"/>
    </xf>
    <xf numFmtId="49" fontId="11" fillId="0" borderId="0" xfId="0" applyNumberFormat="1" applyFont="1" applyAlignment="1">
      <alignment vertical="center" shrinkToFit="1"/>
    </xf>
    <xf numFmtId="57" fontId="11" fillId="0" borderId="13" xfId="0" applyNumberFormat="1" applyFont="1" applyBorder="1">
      <alignment vertical="center"/>
    </xf>
    <xf numFmtId="57" fontId="11" fillId="0" borderId="0" xfId="0" applyNumberFormat="1" applyFont="1">
      <alignment vertical="center"/>
    </xf>
    <xf numFmtId="0" fontId="11" fillId="0" borderId="0" xfId="2" applyNumberFormat="1" applyFont="1" applyFill="1" applyBorder="1" applyAlignment="1">
      <alignment vertical="center"/>
    </xf>
    <xf numFmtId="0" fontId="17" fillId="0" borderId="0" xfId="2" applyNumberFormat="1" applyFont="1" applyFill="1" applyBorder="1" applyAlignment="1">
      <alignment vertical="center"/>
    </xf>
    <xf numFmtId="176" fontId="17" fillId="0" borderId="0" xfId="1" applyNumberFormat="1" applyFont="1" applyFill="1" applyBorder="1" applyAlignment="1">
      <alignment vertical="center" shrinkToFit="1"/>
    </xf>
    <xf numFmtId="176" fontId="11" fillId="0" borderId="0" xfId="1" applyNumberFormat="1" applyFont="1" applyFill="1" applyBorder="1" applyAlignment="1">
      <alignment vertical="center" shrinkToFit="1"/>
    </xf>
    <xf numFmtId="176" fontId="18" fillId="0" borderId="14" xfId="0" applyNumberFormat="1" applyFont="1" applyBorder="1" applyAlignment="1"/>
    <xf numFmtId="176" fontId="18" fillId="0" borderId="14" xfId="0" applyNumberFormat="1" applyFont="1" applyBorder="1">
      <alignment vertical="center"/>
    </xf>
    <xf numFmtId="176" fontId="18" fillId="0" borderId="14" xfId="0" applyNumberFormat="1" applyFont="1" applyBorder="1" applyAlignment="1">
      <alignment vertical="top"/>
    </xf>
    <xf numFmtId="0" fontId="11" fillId="0" borderId="9" xfId="0" applyFont="1" applyBorder="1">
      <alignment vertical="center"/>
    </xf>
    <xf numFmtId="0" fontId="11" fillId="0" borderId="10" xfId="0" applyFont="1" applyBorder="1">
      <alignment vertical="center"/>
    </xf>
    <xf numFmtId="0" fontId="11" fillId="0" borderId="11" xfId="0" applyFont="1" applyBorder="1">
      <alignment vertical="center"/>
    </xf>
    <xf numFmtId="177" fontId="16" fillId="0" borderId="0" xfId="0" applyNumberFormat="1" applyFont="1" applyAlignment="1">
      <alignment vertical="center" shrinkToFit="1"/>
    </xf>
    <xf numFmtId="0" fontId="23" fillId="0" borderId="0" xfId="0" applyFont="1">
      <alignment vertical="center"/>
    </xf>
    <xf numFmtId="177" fontId="23" fillId="0" borderId="0" xfId="0" applyNumberFormat="1" applyFont="1" applyAlignment="1">
      <alignment vertical="center" shrinkToFit="1"/>
    </xf>
    <xf numFmtId="58" fontId="0" fillId="0" borderId="0" xfId="0" applyNumberFormat="1" applyAlignment="1">
      <alignment horizontal="left" vertical="center" shrinkToFit="1"/>
    </xf>
    <xf numFmtId="0" fontId="0" fillId="0" borderId="1" xfId="0" applyBorder="1" applyAlignment="1" applyProtection="1">
      <alignment vertical="center" shrinkToFit="1"/>
      <protection locked="0"/>
    </xf>
    <xf numFmtId="49" fontId="0" fillId="0" borderId="1" xfId="1" applyNumberFormat="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0" fontId="0" fillId="0" borderId="10" xfId="0" applyBorder="1" applyAlignment="1">
      <alignment horizontal="center" vertical="center"/>
    </xf>
    <xf numFmtId="0" fontId="0" fillId="0" borderId="0" xfId="0" applyAlignment="1">
      <alignment horizontal="left" vertical="center" wrapText="1"/>
    </xf>
    <xf numFmtId="57" fontId="0" fillId="0" borderId="2" xfId="0" applyNumberFormat="1" applyBorder="1" applyAlignment="1">
      <alignment horizontal="center" vertical="center"/>
    </xf>
    <xf numFmtId="0" fontId="23" fillId="0" borderId="0" xfId="0" applyFont="1" applyAlignment="1">
      <alignment vertical="center" shrinkToFit="1"/>
    </xf>
    <xf numFmtId="0" fontId="10" fillId="0" borderId="9" xfId="0" applyFont="1" applyBorder="1" applyAlignment="1">
      <alignment horizontal="center" vertical="top" wrapText="1"/>
    </xf>
    <xf numFmtId="179" fontId="10" fillId="0" borderId="10" xfId="0" applyNumberFormat="1" applyFont="1" applyBorder="1" applyAlignment="1">
      <alignment horizontal="center" vertical="top" shrinkToFit="1"/>
    </xf>
    <xf numFmtId="0" fontId="10" fillId="0" borderId="11" xfId="0" applyFont="1" applyBorder="1" applyAlignment="1">
      <alignment vertical="top" wrapText="1"/>
    </xf>
    <xf numFmtId="0" fontId="0" fillId="0" borderId="24" xfId="0" applyBorder="1" applyAlignment="1">
      <alignment horizontal="right" vertical="center" shrinkToFit="1"/>
    </xf>
    <xf numFmtId="38" fontId="0" fillId="0" borderId="26" xfId="1" applyFont="1" applyFill="1" applyBorder="1">
      <alignment vertical="center"/>
    </xf>
    <xf numFmtId="0" fontId="24" fillId="0" borderId="13" xfId="0" applyFont="1" applyBorder="1">
      <alignment vertical="center"/>
    </xf>
    <xf numFmtId="38" fontId="0" fillId="0" borderId="0" xfId="0" applyNumberFormat="1" applyAlignment="1">
      <alignment horizontal="right" vertical="center"/>
    </xf>
    <xf numFmtId="0" fontId="6" fillId="0" borderId="5" xfId="0" applyFont="1" applyBorder="1">
      <alignment vertical="center"/>
    </xf>
    <xf numFmtId="0" fontId="0" fillId="0" borderId="30" xfId="0" applyBorder="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5" xfId="0" applyBorder="1">
      <alignment vertical="center"/>
    </xf>
    <xf numFmtId="0" fontId="27" fillId="0" borderId="27" xfId="0" applyFont="1" applyBorder="1">
      <alignment vertical="center"/>
    </xf>
    <xf numFmtId="0" fontId="0" fillId="0" borderId="28" xfId="0" applyBorder="1">
      <alignment vertical="center"/>
    </xf>
    <xf numFmtId="0" fontId="6" fillId="0" borderId="34" xfId="0" applyFont="1" applyBorder="1" applyAlignment="1">
      <alignment vertical="center" shrinkToFit="1"/>
    </xf>
    <xf numFmtId="0" fontId="0" fillId="0" borderId="37" xfId="0" applyBorder="1">
      <alignment vertical="center"/>
    </xf>
    <xf numFmtId="0" fontId="0" fillId="0" borderId="40" xfId="0" applyBorder="1">
      <alignment vertical="center"/>
    </xf>
    <xf numFmtId="0" fontId="0" fillId="2" borderId="1" xfId="0" applyFill="1" applyBorder="1" applyAlignment="1" applyProtection="1">
      <alignment horizontal="center" vertical="center" shrinkToFit="1"/>
      <protection locked="0"/>
    </xf>
    <xf numFmtId="181" fontId="0" fillId="0" borderId="1" xfId="0" applyNumberFormat="1" applyBorder="1" applyAlignment="1">
      <alignment horizontal="center" vertical="center" shrinkToFit="1"/>
    </xf>
    <xf numFmtId="38" fontId="0" fillId="2" borderId="1" xfId="1" applyFont="1" applyFill="1" applyBorder="1" applyProtection="1">
      <alignment vertical="center"/>
      <protection locked="0"/>
    </xf>
    <xf numFmtId="38" fontId="0" fillId="2" borderId="1" xfId="1" applyFont="1" applyFill="1" applyBorder="1" applyAlignment="1" applyProtection="1">
      <alignment horizontal="right"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57"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49" fontId="0" fillId="0" borderId="1" xfId="0" applyNumberFormat="1" applyBorder="1" applyAlignment="1" applyProtection="1">
      <alignment horizontal="center" vertical="center" shrinkToFit="1"/>
      <protection locked="0"/>
    </xf>
    <xf numFmtId="57" fontId="0" fillId="0" borderId="1" xfId="0" applyNumberFormat="1" applyBorder="1" applyAlignment="1" applyProtection="1">
      <alignment horizontal="center" vertical="center" shrinkToFit="1"/>
      <protection locked="0"/>
    </xf>
    <xf numFmtId="0" fontId="32" fillId="0" borderId="0" xfId="0" applyFont="1" applyAlignment="1">
      <alignment horizontal="right" vertical="center"/>
    </xf>
    <xf numFmtId="0" fontId="32" fillId="0" borderId="0" xfId="0" applyFont="1" applyAlignment="1">
      <alignment horizontal="right" vertical="top"/>
    </xf>
    <xf numFmtId="0" fontId="0" fillId="0" borderId="36" xfId="0" applyBorder="1">
      <alignment vertical="center"/>
    </xf>
    <xf numFmtId="0" fontId="0" fillId="0" borderId="6" xfId="0" applyBorder="1" applyAlignment="1">
      <alignment horizontal="center" vertical="center"/>
    </xf>
    <xf numFmtId="0" fontId="0" fillId="0" borderId="9" xfId="0" applyBorder="1" applyAlignment="1">
      <alignment horizontal="center" vertical="center"/>
    </xf>
    <xf numFmtId="0" fontId="29" fillId="0" borderId="31" xfId="0" applyFont="1" applyBorder="1">
      <alignment vertical="center"/>
    </xf>
    <xf numFmtId="38" fontId="29" fillId="2" borderId="1" xfId="1" applyFont="1" applyFill="1" applyBorder="1" applyProtection="1">
      <alignment vertical="center"/>
      <protection locked="0"/>
    </xf>
    <xf numFmtId="38" fontId="29" fillId="2" borderId="1" xfId="1" applyFont="1" applyFill="1" applyBorder="1" applyAlignment="1" applyProtection="1">
      <alignment horizontal="right" vertical="center"/>
      <protection locked="0"/>
    </xf>
    <xf numFmtId="57" fontId="29" fillId="0" borderId="42" xfId="0" applyNumberFormat="1" applyFont="1" applyBorder="1" applyAlignment="1" applyProtection="1">
      <alignment horizontal="center" vertical="center" shrinkToFit="1"/>
      <protection locked="0"/>
    </xf>
    <xf numFmtId="57" fontId="29" fillId="0" borderId="2" xfId="0" applyNumberFormat="1" applyFont="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0" fontId="29" fillId="0" borderId="19" xfId="0" applyFont="1" applyBorder="1" applyAlignment="1" applyProtection="1">
      <alignment horizontal="center" vertical="center"/>
      <protection locked="0"/>
    </xf>
    <xf numFmtId="0" fontId="29" fillId="0" borderId="20" xfId="0" applyFont="1" applyBorder="1" applyAlignment="1" applyProtection="1">
      <alignment horizontal="center" vertical="center"/>
      <protection locked="0"/>
    </xf>
    <xf numFmtId="57" fontId="29" fillId="0" borderId="1" xfId="0" applyNumberFormat="1"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49" fontId="8" fillId="0" borderId="1" xfId="0" applyNumberFormat="1" applyFont="1" applyBorder="1" applyAlignment="1" applyProtection="1">
      <alignment horizontal="center" vertical="center"/>
      <protection locked="0"/>
    </xf>
    <xf numFmtId="38" fontId="29" fillId="0" borderId="7" xfId="1" applyFont="1" applyFill="1" applyBorder="1" applyProtection="1">
      <alignment vertical="center"/>
      <protection locked="0"/>
    </xf>
    <xf numFmtId="38" fontId="29" fillId="0" borderId="25" xfId="1" applyFont="1" applyFill="1" applyBorder="1" applyProtection="1">
      <alignment vertical="center"/>
      <protection locked="0"/>
    </xf>
    <xf numFmtId="0" fontId="29" fillId="2" borderId="1" xfId="0" applyFont="1" applyFill="1" applyBorder="1" applyAlignment="1" applyProtection="1">
      <alignment horizontal="center" vertical="center" shrinkToFit="1"/>
      <protection locked="0"/>
    </xf>
    <xf numFmtId="57" fontId="8" fillId="0" borderId="1" xfId="0" applyNumberFormat="1" applyFont="1" applyBorder="1" applyAlignment="1" applyProtection="1">
      <alignment horizontal="center" vertical="center" shrinkToFit="1"/>
      <protection locked="0"/>
    </xf>
    <xf numFmtId="181" fontId="8" fillId="0" borderId="1" xfId="0" applyNumberFormat="1" applyFont="1" applyBorder="1" applyAlignment="1" applyProtection="1">
      <alignment horizontal="center" vertical="center" shrinkToFit="1"/>
      <protection locked="0"/>
    </xf>
    <xf numFmtId="0" fontId="8" fillId="0" borderId="1" xfId="0" applyFont="1" applyBorder="1" applyAlignment="1" applyProtection="1">
      <alignment horizontal="center" vertical="center"/>
      <protection locked="0"/>
    </xf>
    <xf numFmtId="0" fontId="29" fillId="0" borderId="1" xfId="0" applyFont="1" applyBorder="1" applyAlignment="1" applyProtection="1">
      <alignment horizontal="center" vertical="center" shrinkToFit="1"/>
      <protection locked="0"/>
    </xf>
    <xf numFmtId="49" fontId="29" fillId="0" borderId="1" xfId="0" applyNumberFormat="1" applyFont="1" applyBorder="1" applyAlignment="1" applyProtection="1">
      <alignment horizontal="center" vertical="center" shrinkToFit="1"/>
      <protection locked="0"/>
    </xf>
    <xf numFmtId="0" fontId="29" fillId="0" borderId="11" xfId="0" applyFont="1" applyBorder="1" applyAlignment="1" applyProtection="1">
      <alignment horizontal="center" vertical="center"/>
      <protection locked="0"/>
    </xf>
    <xf numFmtId="176" fontId="17" fillId="0" borderId="0" xfId="1" applyNumberFormat="1" applyFont="1" applyFill="1" applyBorder="1" applyAlignment="1">
      <alignment shrinkToFit="1"/>
    </xf>
    <xf numFmtId="38" fontId="0" fillId="0" borderId="14" xfId="1" applyFont="1" applyFill="1" applyBorder="1">
      <alignment vertical="center"/>
    </xf>
    <xf numFmtId="0" fontId="0" fillId="5" borderId="1" xfId="0" applyFill="1" applyBorder="1" applyAlignment="1">
      <alignment vertical="center" shrinkToFit="1"/>
    </xf>
    <xf numFmtId="38" fontId="0" fillId="0" borderId="0" xfId="1" applyFont="1" applyAlignment="1">
      <alignment horizontal="right" vertical="center" shrinkToFit="1"/>
    </xf>
    <xf numFmtId="38" fontId="0" fillId="0" borderId="0" xfId="0" applyNumberFormat="1" applyAlignment="1">
      <alignment horizontal="left" vertical="center" shrinkToFit="1"/>
    </xf>
    <xf numFmtId="57" fontId="0" fillId="0" borderId="1" xfId="0" applyNumberFormat="1" applyBorder="1" applyAlignment="1">
      <alignment vertical="center" shrinkToFit="1"/>
    </xf>
    <xf numFmtId="38" fontId="0" fillId="0" borderId="2" xfId="0" applyNumberFormat="1" applyBorder="1" applyAlignment="1">
      <alignment vertical="center" shrinkToFit="1"/>
    </xf>
    <xf numFmtId="57" fontId="0" fillId="0" borderId="2" xfId="0" applyNumberFormat="1" applyBorder="1" applyAlignment="1">
      <alignment vertical="center" shrinkToFit="1"/>
    </xf>
    <xf numFmtId="0" fontId="10" fillId="0" borderId="14" xfId="0" applyFont="1" applyBorder="1" applyAlignment="1">
      <alignment vertical="top" wrapText="1"/>
    </xf>
    <xf numFmtId="0" fontId="0" fillId="0" borderId="8" xfId="0" applyBorder="1" applyAlignment="1">
      <alignment horizontal="left" vertical="center"/>
    </xf>
    <xf numFmtId="57" fontId="0" fillId="0" borderId="0" xfId="0" applyNumberFormat="1" applyAlignment="1">
      <alignment horizontal="center" vertical="center"/>
    </xf>
    <xf numFmtId="0" fontId="0" fillId="0" borderId="13" xfId="0" applyBorder="1" applyAlignment="1">
      <alignment horizontal="left" vertical="center"/>
    </xf>
    <xf numFmtId="0" fontId="0" fillId="0" borderId="9" xfId="0" applyBorder="1" applyAlignment="1">
      <alignment horizontal="left" vertical="center"/>
    </xf>
    <xf numFmtId="0" fontId="4" fillId="0" borderId="0" xfId="0" applyFont="1" applyAlignment="1">
      <alignment horizontal="right" vertical="center"/>
    </xf>
    <xf numFmtId="0" fontId="0" fillId="0" borderId="4" xfId="0" applyBorder="1" applyAlignment="1">
      <alignment vertical="center" shrinkToFit="1"/>
    </xf>
    <xf numFmtId="0" fontId="0" fillId="0" borderId="5" xfId="0" applyBorder="1" applyAlignment="1">
      <alignment vertical="center" shrinkToFit="1"/>
    </xf>
    <xf numFmtId="0" fontId="4" fillId="0" borderId="8" xfId="0" applyFont="1" applyBorder="1" applyAlignment="1">
      <alignment horizontal="center" vertical="center"/>
    </xf>
    <xf numFmtId="0" fontId="10" fillId="0" borderId="13" xfId="0" applyFont="1" applyBorder="1" applyAlignment="1">
      <alignment horizontal="center" vertical="center" wrapText="1"/>
    </xf>
    <xf numFmtId="179" fontId="10" fillId="0" borderId="0" xfId="0" applyNumberFormat="1" applyFont="1" applyAlignment="1">
      <alignment horizontal="center" vertical="center" shrinkToFit="1"/>
    </xf>
    <xf numFmtId="38" fontId="0" fillId="0" borderId="7" xfId="1" applyFont="1" applyFill="1" applyBorder="1" applyProtection="1">
      <alignment vertical="center"/>
      <protection locked="0"/>
    </xf>
    <xf numFmtId="0" fontId="37" fillId="0" borderId="5" xfId="0" applyFont="1" applyBorder="1" applyAlignment="1">
      <alignment horizontal="center" vertical="center"/>
    </xf>
    <xf numFmtId="0" fontId="37" fillId="0" borderId="13" xfId="0" applyFont="1" applyBorder="1" applyAlignment="1">
      <alignment horizontal="right" vertical="center"/>
    </xf>
    <xf numFmtId="0" fontId="37" fillId="0" borderId="0" xfId="0" applyFont="1" applyAlignment="1">
      <alignment horizontal="right" vertical="center"/>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15" xfId="0" applyBorder="1" applyAlignment="1">
      <alignment horizontal="right" vertical="center"/>
    </xf>
    <xf numFmtId="0" fontId="30" fillId="0" borderId="10" xfId="0" applyFont="1" applyBorder="1">
      <alignment vertical="center"/>
    </xf>
    <xf numFmtId="0" fontId="29" fillId="0" borderId="5" xfId="0" applyFont="1" applyBorder="1" applyAlignment="1">
      <alignment horizontal="right" vertical="center"/>
    </xf>
    <xf numFmtId="0" fontId="29" fillId="0" borderId="5" xfId="0" applyFont="1" applyBorder="1" applyAlignment="1">
      <alignment horizontal="right" vertical="center" shrinkToFit="1"/>
    </xf>
    <xf numFmtId="0" fontId="30" fillId="0" borderId="10" xfId="0" applyFont="1" applyBorder="1" applyAlignment="1">
      <alignment horizontal="center" vertical="center"/>
    </xf>
    <xf numFmtId="0" fontId="30" fillId="0" borderId="11" xfId="0" applyFont="1" applyBorder="1" applyAlignment="1">
      <alignment horizontal="right" vertical="center"/>
    </xf>
    <xf numFmtId="0" fontId="26" fillId="0" borderId="13" xfId="0" applyFont="1" applyBorder="1" applyAlignment="1">
      <alignment vertical="center" shrinkToFit="1"/>
    </xf>
    <xf numFmtId="58" fontId="26" fillId="0" borderId="0" xfId="0" applyNumberFormat="1" applyFont="1" applyAlignment="1">
      <alignment horizontal="left" vertical="center" shrinkToFit="1"/>
    </xf>
    <xf numFmtId="0" fontId="26" fillId="0" borderId="0" xfId="0" applyFont="1">
      <alignment vertical="center"/>
    </xf>
    <xf numFmtId="0" fontId="26" fillId="0" borderId="0" xfId="0" applyFont="1" applyAlignment="1">
      <alignment horizontal="center" vertical="center"/>
    </xf>
    <xf numFmtId="0" fontId="26" fillId="0" borderId="14" xfId="0" applyFont="1" applyBorder="1" applyAlignment="1">
      <alignment horizontal="center" vertical="center"/>
    </xf>
    <xf numFmtId="0" fontId="26" fillId="0" borderId="9" xfId="0" applyFont="1" applyBorder="1">
      <alignment vertical="center"/>
    </xf>
    <xf numFmtId="0" fontId="26" fillId="0" borderId="10" xfId="0" applyFont="1" applyBorder="1">
      <alignment vertical="center"/>
    </xf>
    <xf numFmtId="0" fontId="26" fillId="0" borderId="10" xfId="0" applyFont="1" applyBorder="1" applyAlignment="1">
      <alignment horizontal="center" vertical="center"/>
    </xf>
    <xf numFmtId="0" fontId="26" fillId="0" borderId="11" xfId="0" applyFont="1" applyBorder="1" applyAlignment="1">
      <alignment horizontal="right" vertical="center"/>
    </xf>
    <xf numFmtId="176" fontId="11" fillId="0" borderId="0" xfId="1" applyNumberFormat="1" applyFont="1" applyFill="1" applyBorder="1" applyAlignment="1">
      <alignment horizontal="center" vertical="center" shrinkToFit="1"/>
    </xf>
    <xf numFmtId="0" fontId="11" fillId="0" borderId="0" xfId="0" applyFont="1" applyAlignment="1">
      <alignment horizontal="center" vertical="center"/>
    </xf>
    <xf numFmtId="0" fontId="17" fillId="0" borderId="0" xfId="1" applyNumberFormat="1" applyFont="1" applyFill="1" applyBorder="1" applyAlignment="1">
      <alignment shrinkToFit="1"/>
    </xf>
    <xf numFmtId="0" fontId="17" fillId="0" borderId="0" xfId="1" applyNumberFormat="1" applyFont="1" applyFill="1" applyBorder="1" applyAlignment="1">
      <alignment vertical="center" shrinkToFit="1"/>
    </xf>
    <xf numFmtId="38" fontId="0" fillId="0" borderId="13" xfId="1" applyFont="1" applyFill="1" applyBorder="1" applyAlignment="1">
      <alignment vertical="center" shrinkToFit="1"/>
    </xf>
    <xf numFmtId="0" fontId="0" fillId="0" borderId="6" xfId="0" applyBorder="1" applyAlignment="1">
      <alignment vertical="center" shrinkToFit="1"/>
    </xf>
    <xf numFmtId="177" fontId="17" fillId="0" borderId="0" xfId="0" applyNumberFormat="1" applyFont="1" applyAlignment="1">
      <alignment horizontal="center" vertical="center" shrinkToFit="1"/>
    </xf>
    <xf numFmtId="0" fontId="0" fillId="5" borderId="2" xfId="0" applyFill="1" applyBorder="1" applyAlignment="1">
      <alignment horizontal="center" vertical="center" shrinkToFit="1"/>
    </xf>
    <xf numFmtId="0" fontId="0" fillId="5" borderId="15" xfId="0" applyFill="1" applyBorder="1" applyAlignment="1">
      <alignment horizontal="center" vertical="center" shrinkToFit="1"/>
    </xf>
    <xf numFmtId="0" fontId="0" fillId="5" borderId="3" xfId="0" applyFill="1" applyBorder="1" applyAlignment="1">
      <alignment horizontal="center" vertical="center" shrinkToFit="1"/>
    </xf>
    <xf numFmtId="0" fontId="0" fillId="7" borderId="4" xfId="0" applyFill="1" applyBorder="1" applyAlignment="1">
      <alignment horizontal="center" vertical="center" shrinkToFit="1"/>
    </xf>
    <xf numFmtId="177" fontId="9" fillId="0" borderId="8" xfId="0" applyNumberFormat="1" applyFont="1" applyBorder="1" applyAlignment="1">
      <alignment horizontal="center" shrinkToFit="1"/>
    </xf>
    <xf numFmtId="0" fontId="11" fillId="0" borderId="10" xfId="0" applyFont="1" applyBorder="1" applyAlignment="1">
      <alignment horizontal="center" vertical="center"/>
    </xf>
    <xf numFmtId="0" fontId="0" fillId="0" borderId="0" xfId="0" applyAlignment="1">
      <alignment horizontal="right" vertical="center" shrinkToFit="1"/>
    </xf>
    <xf numFmtId="0" fontId="17" fillId="0" borderId="0" xfId="0" applyFont="1" applyAlignment="1">
      <alignment horizontal="left" vertical="top"/>
    </xf>
    <xf numFmtId="0" fontId="17" fillId="0" borderId="0" xfId="0" applyFont="1">
      <alignment vertical="center"/>
    </xf>
    <xf numFmtId="176" fontId="11" fillId="0" borderId="0" xfId="0" applyNumberFormat="1" applyFont="1">
      <alignment vertical="center"/>
    </xf>
    <xf numFmtId="0" fontId="17" fillId="0" borderId="0" xfId="0" applyFont="1" applyAlignment="1">
      <alignment vertical="center" shrinkToFit="1"/>
    </xf>
    <xf numFmtId="0" fontId="17" fillId="0" borderId="0" xfId="0" applyFont="1" applyAlignment="1">
      <alignment horizontal="right" vertical="center" shrinkToFit="1"/>
    </xf>
    <xf numFmtId="0" fontId="11" fillId="0" borderId="0" xfId="0" applyFont="1" applyAlignment="1">
      <alignment horizontal="right" vertical="center" shrinkToFit="1"/>
    </xf>
    <xf numFmtId="0" fontId="17" fillId="0" borderId="0" xfId="0" applyFont="1" applyAlignment="1">
      <alignment horizontal="center" vertical="center" shrinkToFit="1"/>
    </xf>
    <xf numFmtId="38" fontId="17" fillId="0" borderId="0" xfId="0" applyNumberFormat="1" applyFont="1" applyAlignment="1">
      <alignment vertical="center" shrinkToFit="1"/>
    </xf>
    <xf numFmtId="0" fontId="17" fillId="0" borderId="0" xfId="0" applyFont="1" applyAlignment="1">
      <alignment shrinkToFit="1"/>
    </xf>
    <xf numFmtId="176" fontId="11" fillId="0" borderId="0" xfId="0" applyNumberFormat="1" applyFont="1" applyAlignment="1">
      <alignment vertical="top" shrinkToFit="1"/>
    </xf>
    <xf numFmtId="0" fontId="11" fillId="0" borderId="0" xfId="0" applyFont="1" applyAlignment="1">
      <alignment vertical="top"/>
    </xf>
    <xf numFmtId="0" fontId="11" fillId="0" borderId="0" xfId="0" applyFont="1" applyAlignment="1">
      <alignment vertical="top" shrinkToFit="1"/>
    </xf>
    <xf numFmtId="0" fontId="34" fillId="0" borderId="0" xfId="0" applyFont="1" applyAlignment="1">
      <alignment horizontal="center" vertical="top"/>
    </xf>
    <xf numFmtId="0" fontId="11" fillId="0" borderId="0" xfId="0" applyFont="1" applyAlignment="1">
      <alignment horizontal="left" vertical="top"/>
    </xf>
    <xf numFmtId="176" fontId="11" fillId="0" borderId="0" xfId="0" applyNumberFormat="1" applyFont="1" applyAlignment="1">
      <alignment vertical="center" shrinkToFit="1"/>
    </xf>
    <xf numFmtId="176" fontId="18" fillId="0" borderId="0" xfId="0" applyNumberFormat="1" applyFont="1" applyAlignment="1"/>
    <xf numFmtId="176" fontId="21" fillId="0" borderId="0" xfId="0" applyNumberFormat="1" applyFont="1" applyAlignment="1">
      <alignment vertical="top"/>
    </xf>
    <xf numFmtId="176" fontId="18" fillId="0" borderId="0" xfId="0" applyNumberFormat="1" applyFont="1">
      <alignment vertical="center"/>
    </xf>
    <xf numFmtId="176" fontId="17" fillId="0" borderId="0" xfId="0" applyNumberFormat="1" applyFont="1" applyAlignment="1"/>
    <xf numFmtId="176" fontId="18" fillId="0" borderId="0" xfId="0" applyNumberFormat="1" applyFont="1" applyAlignment="1">
      <alignment vertical="top"/>
    </xf>
    <xf numFmtId="177" fontId="19" fillId="0" borderId="0" xfId="0" applyNumberFormat="1" applyFont="1" applyAlignment="1"/>
    <xf numFmtId="177" fontId="19" fillId="0" borderId="0" xfId="0" applyNumberFormat="1" applyFont="1">
      <alignment vertical="center"/>
    </xf>
    <xf numFmtId="177" fontId="17" fillId="0" borderId="0" xfId="0" applyNumberFormat="1" applyFont="1" applyAlignment="1">
      <alignment horizontal="center" shrinkToFit="1"/>
    </xf>
    <xf numFmtId="0" fontId="35" fillId="0" borderId="0" xfId="0" applyFont="1" applyAlignment="1">
      <alignment vertical="center" shrinkToFit="1"/>
    </xf>
    <xf numFmtId="57" fontId="19" fillId="0" borderId="0" xfId="0" applyNumberFormat="1" applyFont="1">
      <alignment vertical="center"/>
    </xf>
    <xf numFmtId="0" fontId="36" fillId="0" borderId="0" xfId="0" applyFont="1" applyAlignment="1">
      <alignment vertical="top" wrapText="1"/>
    </xf>
    <xf numFmtId="57" fontId="19" fillId="0" borderId="0" xfId="0" applyNumberFormat="1" applyFont="1" applyAlignment="1">
      <alignment vertical="top"/>
    </xf>
    <xf numFmtId="0" fontId="19" fillId="0" borderId="0" xfId="0" applyFont="1" applyAlignment="1">
      <alignment horizontal="right"/>
    </xf>
    <xf numFmtId="57" fontId="0" fillId="2" borderId="1" xfId="0" applyNumberFormat="1" applyFill="1" applyBorder="1" applyAlignment="1" applyProtection="1">
      <alignment horizontal="center" vertical="center"/>
      <protection locked="0"/>
    </xf>
    <xf numFmtId="0" fontId="0" fillId="2" borderId="1" xfId="0" applyFill="1" applyBorder="1" applyAlignment="1" applyProtection="1">
      <alignment vertical="center" shrinkToFit="1"/>
      <protection locked="0"/>
    </xf>
    <xf numFmtId="176" fontId="0" fillId="0" borderId="1" xfId="0" applyNumberFormat="1" applyBorder="1" applyAlignment="1" applyProtection="1">
      <alignment horizontal="center" vertical="center" shrinkToFit="1"/>
      <protection locked="0"/>
    </xf>
    <xf numFmtId="0" fontId="0" fillId="0" borderId="19" xfId="0" applyBorder="1" applyAlignment="1">
      <alignment horizontal="right" vertical="center" shrinkToFit="1"/>
    </xf>
    <xf numFmtId="0" fontId="0" fillId="0" borderId="47" xfId="0" applyBorder="1" applyAlignment="1">
      <alignment horizontal="right" vertical="center" shrinkToFit="1"/>
    </xf>
    <xf numFmtId="0" fontId="0" fillId="0" borderId="20" xfId="0" applyBorder="1" applyAlignment="1">
      <alignment horizontal="right" vertical="center" shrinkToFit="1"/>
    </xf>
    <xf numFmtId="176" fontId="11" fillId="0" borderId="0" xfId="0" applyNumberFormat="1" applyFont="1" applyAlignment="1">
      <alignment horizontal="left" vertical="center"/>
    </xf>
    <xf numFmtId="0" fontId="0" fillId="8" borderId="5" xfId="0" applyFill="1" applyBorder="1">
      <alignment vertical="center"/>
    </xf>
    <xf numFmtId="0" fontId="0" fillId="8" borderId="8" xfId="0" applyFill="1" applyBorder="1" applyAlignment="1">
      <alignment horizontal="left" vertical="center"/>
    </xf>
    <xf numFmtId="0" fontId="0" fillId="8" borderId="8" xfId="0" applyFill="1" applyBorder="1" applyAlignment="1">
      <alignment horizontal="center" vertical="center"/>
    </xf>
    <xf numFmtId="0" fontId="0" fillId="8" borderId="1" xfId="0" applyFill="1" applyBorder="1" applyAlignment="1">
      <alignment horizontal="center" vertical="center"/>
    </xf>
    <xf numFmtId="0" fontId="0" fillId="8" borderId="7" xfId="0" applyFill="1" applyBorder="1" applyAlignment="1">
      <alignment horizontal="center" vertical="center" shrinkToFit="1"/>
    </xf>
    <xf numFmtId="0" fontId="37" fillId="8" borderId="13" xfId="0" applyFont="1" applyFill="1" applyBorder="1" applyAlignment="1">
      <alignment horizontal="center" vertical="center"/>
    </xf>
    <xf numFmtId="0" fontId="0" fillId="8" borderId="0" xfId="0" applyFill="1">
      <alignment vertical="center"/>
    </xf>
    <xf numFmtId="0" fontId="0" fillId="8" borderId="0" xfId="0" applyFill="1" applyAlignment="1">
      <alignment horizontal="center" vertical="center"/>
    </xf>
    <xf numFmtId="0" fontId="0" fillId="8" borderId="14" xfId="0" applyFill="1" applyBorder="1">
      <alignment vertical="center"/>
    </xf>
    <xf numFmtId="0" fontId="0" fillId="8" borderId="13" xfId="0" applyFill="1" applyBorder="1">
      <alignment vertical="center"/>
    </xf>
    <xf numFmtId="0" fontId="0" fillId="8" borderId="9" xfId="0" applyFill="1" applyBorder="1">
      <alignment vertical="center"/>
    </xf>
    <xf numFmtId="0" fontId="0" fillId="8" borderId="8" xfId="0" applyFill="1" applyBorder="1">
      <alignment vertical="center"/>
    </xf>
    <xf numFmtId="0" fontId="0" fillId="8" borderId="6" xfId="0" applyFill="1" applyBorder="1">
      <alignment vertical="center"/>
    </xf>
    <xf numFmtId="0" fontId="37" fillId="8" borderId="5" xfId="0" applyFont="1" applyFill="1" applyBorder="1" applyAlignment="1">
      <alignment horizontal="center" vertical="center"/>
    </xf>
    <xf numFmtId="0" fontId="0" fillId="8" borderId="1" xfId="0" applyFill="1" applyBorder="1" applyAlignment="1">
      <alignment horizontal="center" vertical="center" shrinkToFit="1"/>
    </xf>
    <xf numFmtId="0" fontId="0" fillId="8" borderId="10" xfId="0" applyFill="1" applyBorder="1">
      <alignment vertical="center"/>
    </xf>
    <xf numFmtId="0" fontId="0" fillId="8" borderId="10" xfId="0" applyFill="1" applyBorder="1" applyAlignment="1">
      <alignment horizontal="center" vertical="center"/>
    </xf>
    <xf numFmtId="0" fontId="0" fillId="8" borderId="11" xfId="0" applyFill="1" applyBorder="1">
      <alignment vertical="center"/>
    </xf>
    <xf numFmtId="0" fontId="0" fillId="8" borderId="5" xfId="0" applyFill="1" applyBorder="1" applyAlignment="1">
      <alignment horizontal="left" vertical="center"/>
    </xf>
    <xf numFmtId="0" fontId="0" fillId="8" borderId="13" xfId="0" applyFill="1" applyBorder="1" applyAlignment="1">
      <alignment horizontal="left" vertical="center"/>
    </xf>
    <xf numFmtId="0" fontId="0" fillId="8" borderId="16" xfId="0" applyFill="1" applyBorder="1" applyAlignment="1">
      <alignment horizontal="center" vertical="center" shrinkToFit="1"/>
    </xf>
    <xf numFmtId="0" fontId="0" fillId="8" borderId="4" xfId="0" applyFill="1"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6" xfId="0" applyBorder="1">
      <alignment vertical="center"/>
    </xf>
    <xf numFmtId="0" fontId="0" fillId="0" borderId="58" xfId="0" applyBorder="1">
      <alignment vertical="center"/>
    </xf>
    <xf numFmtId="0" fontId="27" fillId="0" borderId="48" xfId="0" applyFont="1" applyBorder="1">
      <alignment vertical="center"/>
    </xf>
    <xf numFmtId="0" fontId="0" fillId="0" borderId="49" xfId="0" applyBorder="1">
      <alignment vertical="center"/>
    </xf>
    <xf numFmtId="0" fontId="6" fillId="0" borderId="55" xfId="0" applyFont="1" applyBorder="1" applyAlignment="1">
      <alignment vertical="center" shrinkToFit="1"/>
    </xf>
    <xf numFmtId="0" fontId="0" fillId="0" borderId="62" xfId="0" applyBorder="1">
      <alignment vertical="center"/>
    </xf>
    <xf numFmtId="0" fontId="0" fillId="0" borderId="57" xfId="0" applyBorder="1">
      <alignment vertical="center"/>
    </xf>
    <xf numFmtId="0" fontId="0" fillId="0" borderId="19" xfId="0" applyBorder="1" applyAlignment="1" applyProtection="1">
      <alignment horizontal="center" vertical="center" shrinkToFit="1"/>
      <protection locked="0"/>
    </xf>
    <xf numFmtId="0" fontId="0" fillId="0" borderId="47" xfId="0" applyBorder="1"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0" fontId="0" fillId="0" borderId="48" xfId="0" applyBorder="1">
      <alignment vertical="center"/>
    </xf>
    <xf numFmtId="0" fontId="0" fillId="0" borderId="50"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1" xfId="0" applyBorder="1" applyAlignment="1">
      <alignment horizontal="left" vertical="center" shrinkToFit="1"/>
    </xf>
    <xf numFmtId="0" fontId="0" fillId="0" borderId="15" xfId="0" applyBorder="1" applyAlignment="1">
      <alignment horizontal="center" vertical="center" shrinkToFit="1"/>
    </xf>
    <xf numFmtId="0" fontId="0" fillId="8" borderId="7" xfId="0" applyFill="1" applyBorder="1" applyAlignment="1">
      <alignment horizontal="center" vertical="center" shrinkToFit="1"/>
    </xf>
    <xf numFmtId="0" fontId="0" fillId="8" borderId="12" xfId="0" applyFill="1" applyBorder="1" applyAlignment="1">
      <alignment horizontal="center" vertical="center" shrinkToFit="1"/>
    </xf>
    <xf numFmtId="0" fontId="0" fillId="8" borderId="4" xfId="0" applyFill="1" applyBorder="1" applyAlignment="1">
      <alignment horizontal="center" vertical="center" shrinkToFit="1"/>
    </xf>
    <xf numFmtId="0" fontId="0" fillId="8" borderId="17" xfId="0" applyFill="1" applyBorder="1" applyAlignment="1">
      <alignment horizontal="center" vertical="center" shrinkToFit="1"/>
    </xf>
    <xf numFmtId="0" fontId="0" fillId="8" borderId="18" xfId="0" applyFill="1" applyBorder="1" applyAlignment="1">
      <alignment horizontal="center" vertical="center" shrinkToFit="1"/>
    </xf>
    <xf numFmtId="0" fontId="0" fillId="8" borderId="7" xfId="0" applyFill="1" applyBorder="1" applyAlignment="1">
      <alignment horizontal="left" vertical="center" shrinkToFit="1"/>
    </xf>
    <xf numFmtId="0" fontId="0" fillId="8" borderId="12" xfId="0" applyFill="1" applyBorder="1" applyAlignment="1">
      <alignment horizontal="left" vertical="center" shrinkToFit="1"/>
    </xf>
    <xf numFmtId="0" fontId="0" fillId="8" borderId="4" xfId="0" applyFill="1" applyBorder="1" applyAlignment="1">
      <alignment horizontal="left" vertical="center" shrinkToFit="1"/>
    </xf>
    <xf numFmtId="0" fontId="0" fillId="8" borderId="7" xfId="0" applyFill="1" applyBorder="1" applyAlignment="1">
      <alignment horizontal="left" vertical="center"/>
    </xf>
    <xf numFmtId="0" fontId="0" fillId="8" borderId="12" xfId="0" applyFill="1" applyBorder="1" applyAlignment="1">
      <alignment horizontal="left" vertical="center"/>
    </xf>
    <xf numFmtId="0" fontId="0" fillId="8" borderId="4" xfId="0" applyFill="1" applyBorder="1" applyAlignment="1">
      <alignment horizontal="left" vertical="center"/>
    </xf>
    <xf numFmtId="0" fontId="0" fillId="0" borderId="7"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7" xfId="0" applyBorder="1" applyAlignment="1" applyProtection="1">
      <alignment horizontal="left" vertical="top" wrapText="1" shrinkToFit="1"/>
      <protection locked="0"/>
    </xf>
    <xf numFmtId="0" fontId="0" fillId="0" borderId="12" xfId="0" applyBorder="1" applyAlignment="1" applyProtection="1">
      <alignment horizontal="left" vertical="top" wrapText="1" shrinkToFit="1"/>
      <protection locked="0"/>
    </xf>
    <xf numFmtId="0" fontId="0" fillId="0" borderId="4" xfId="0" applyBorder="1" applyAlignment="1" applyProtection="1">
      <alignment horizontal="left" vertical="top" wrapText="1" shrinkToFit="1"/>
      <protection locked="0"/>
    </xf>
    <xf numFmtId="0" fontId="0" fillId="0" borderId="5" xfId="0" applyBorder="1" applyAlignment="1" applyProtection="1">
      <alignment horizontal="left" vertical="top" wrapText="1" shrinkToFit="1"/>
      <protection locked="0"/>
    </xf>
    <xf numFmtId="0" fontId="0" fillId="0" borderId="8" xfId="0" applyBorder="1" applyAlignment="1" applyProtection="1">
      <alignment horizontal="left" vertical="top" wrapText="1" shrinkToFit="1"/>
      <protection locked="0"/>
    </xf>
    <xf numFmtId="0" fontId="0" fillId="0" borderId="6" xfId="0" applyBorder="1" applyAlignment="1" applyProtection="1">
      <alignment horizontal="left" vertical="top" wrapText="1" shrinkToFit="1"/>
      <protection locked="0"/>
    </xf>
    <xf numFmtId="0" fontId="0" fillId="0" borderId="9" xfId="0" applyBorder="1" applyAlignment="1" applyProtection="1">
      <alignment horizontal="left" vertical="top" wrapText="1" shrinkToFit="1"/>
      <protection locked="0"/>
    </xf>
    <xf numFmtId="0" fontId="0" fillId="0" borderId="10" xfId="0" applyBorder="1" applyAlignment="1" applyProtection="1">
      <alignment horizontal="left" vertical="top" wrapText="1" shrinkToFit="1"/>
      <protection locked="0"/>
    </xf>
    <xf numFmtId="0" fontId="0" fillId="0" borderId="11" xfId="0" applyBorder="1" applyAlignment="1" applyProtection="1">
      <alignment horizontal="left" vertical="top" wrapText="1" shrinkToFit="1"/>
      <protection locked="0"/>
    </xf>
    <xf numFmtId="0" fontId="0" fillId="2" borderId="1" xfId="0" applyFill="1" applyBorder="1" applyAlignment="1" applyProtection="1">
      <alignment horizontal="center" vertical="center" shrinkToFit="1"/>
      <protection locked="0"/>
    </xf>
    <xf numFmtId="49" fontId="0" fillId="2" borderId="1" xfId="1" applyNumberFormat="1" applyFont="1" applyFill="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1" xfId="0" applyBorder="1" applyAlignment="1">
      <alignment horizontal="center" vertical="center" shrinkToFit="1"/>
    </xf>
    <xf numFmtId="0" fontId="5" fillId="0" borderId="1" xfId="0" applyFont="1" applyBorder="1" applyAlignment="1">
      <alignment horizontal="center" vertical="center" shrinkToFit="1"/>
    </xf>
    <xf numFmtId="0" fontId="0" fillId="0" borderId="1" xfId="0" applyBorder="1" applyAlignment="1" applyProtection="1">
      <alignment horizontal="center" vertical="center" shrinkToFit="1"/>
      <protection locked="0"/>
    </xf>
    <xf numFmtId="49" fontId="0" fillId="0" borderId="1" xfId="1" applyNumberFormat="1" applyFont="1" applyFill="1" applyBorder="1" applyAlignment="1" applyProtection="1">
      <alignment horizontal="center" vertical="center" shrinkToFit="1"/>
      <protection locked="0"/>
    </xf>
    <xf numFmtId="0" fontId="0" fillId="0" borderId="5" xfId="0" applyBorder="1" applyAlignment="1">
      <alignment horizontal="left" vertical="top" wrapText="1" shrinkToFit="1"/>
    </xf>
    <xf numFmtId="0" fontId="0" fillId="0" borderId="8" xfId="0" applyBorder="1" applyAlignment="1">
      <alignment horizontal="left" vertical="top" wrapText="1" shrinkToFit="1"/>
    </xf>
    <xf numFmtId="0" fontId="0" fillId="0" borderId="6" xfId="0" applyBorder="1" applyAlignment="1">
      <alignment horizontal="left" vertical="top" wrapText="1" shrinkToFit="1"/>
    </xf>
    <xf numFmtId="0" fontId="0" fillId="0" borderId="13" xfId="0" applyBorder="1" applyAlignment="1">
      <alignment horizontal="left" vertical="top" wrapText="1" shrinkToFit="1"/>
    </xf>
    <xf numFmtId="0" fontId="0" fillId="0" borderId="0" xfId="0" applyAlignment="1">
      <alignment horizontal="left" vertical="top" wrapText="1" shrinkToFit="1"/>
    </xf>
    <xf numFmtId="0" fontId="0" fillId="0" borderId="14" xfId="0" applyBorder="1" applyAlignment="1">
      <alignment horizontal="left" vertical="top" wrapText="1" shrinkToFit="1"/>
    </xf>
    <xf numFmtId="0" fontId="0" fillId="0" borderId="9" xfId="0" applyBorder="1" applyAlignment="1">
      <alignment horizontal="left" vertical="top" wrapText="1" shrinkToFit="1"/>
    </xf>
    <xf numFmtId="0" fontId="0" fillId="0" borderId="10" xfId="0" applyBorder="1" applyAlignment="1">
      <alignment horizontal="left" vertical="top" wrapText="1" shrinkToFit="1"/>
    </xf>
    <xf numFmtId="0" fontId="0" fillId="0" borderId="11" xfId="0" applyBorder="1" applyAlignment="1">
      <alignment horizontal="left" vertical="top" wrapText="1" shrinkToFit="1"/>
    </xf>
    <xf numFmtId="0" fontId="0" fillId="4" borderId="7" xfId="0" applyFill="1" applyBorder="1" applyAlignment="1">
      <alignment horizontal="center" vertical="center"/>
    </xf>
    <xf numFmtId="0" fontId="0" fillId="4" borderId="12" xfId="0" applyFill="1" applyBorder="1" applyAlignment="1">
      <alignment horizontal="center" vertical="center"/>
    </xf>
    <xf numFmtId="0" fontId="0" fillId="4" borderId="4" xfId="0" applyFill="1" applyBorder="1" applyAlignment="1">
      <alignment horizontal="center" vertical="center"/>
    </xf>
    <xf numFmtId="0" fontId="0" fillId="0" borderId="1" xfId="0" applyBorder="1" applyAlignment="1" applyProtection="1">
      <alignment horizontal="left" vertical="top" wrapText="1"/>
      <protection locked="0"/>
    </xf>
    <xf numFmtId="0" fontId="12" fillId="0" borderId="6" xfId="0" applyFont="1" applyBorder="1" applyAlignment="1">
      <alignment horizontal="left" vertical="center" wrapText="1"/>
    </xf>
    <xf numFmtId="0" fontId="12" fillId="0" borderId="14" xfId="0" applyFont="1" applyBorder="1" applyAlignment="1">
      <alignment horizontal="left" vertical="center" wrapText="1"/>
    </xf>
    <xf numFmtId="0" fontId="0" fillId="0" borderId="51" xfId="0" applyBorder="1" applyAlignment="1">
      <alignment horizontal="center" vertical="center" shrinkToFit="1"/>
    </xf>
    <xf numFmtId="0" fontId="0" fillId="0" borderId="14" xfId="0" applyBorder="1" applyAlignment="1">
      <alignment horizontal="center" vertical="center" shrinkToFit="1"/>
    </xf>
    <xf numFmtId="0" fontId="0" fillId="0" borderId="13" xfId="0" applyBorder="1" applyAlignment="1">
      <alignment horizontal="center" vertical="center" shrinkToFit="1"/>
    </xf>
    <xf numFmtId="0" fontId="0" fillId="0" borderId="0" xfId="0" applyAlignment="1">
      <alignment horizontal="center" vertical="center" shrinkToFi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3"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61" xfId="0" applyBorder="1" applyAlignment="1">
      <alignment horizontal="center" vertical="center" shrinkToFit="1"/>
    </xf>
    <xf numFmtId="0" fontId="0" fillId="0" borderId="46" xfId="0" applyBorder="1" applyAlignment="1">
      <alignment horizontal="center" vertical="center" shrinkToFit="1"/>
    </xf>
    <xf numFmtId="0" fontId="0" fillId="0" borderId="41" xfId="0" applyBorder="1" applyAlignment="1">
      <alignment horizontal="center" vertical="center" shrinkToFit="1"/>
    </xf>
    <xf numFmtId="0" fontId="0" fillId="0" borderId="60" xfId="0" applyBorder="1" applyAlignment="1">
      <alignment horizontal="center" vertical="center" shrinkToFit="1"/>
    </xf>
    <xf numFmtId="0" fontId="0" fillId="0" borderId="45" xfId="0" applyBorder="1" applyAlignment="1">
      <alignment horizontal="center" vertical="center" shrinkToFit="1"/>
    </xf>
    <xf numFmtId="0" fontId="0" fillId="0" borderId="7" xfId="0" applyBorder="1" applyAlignment="1">
      <alignment horizontal="center" vertical="center"/>
    </xf>
    <xf numFmtId="0" fontId="0" fillId="0" borderId="4" xfId="0" applyBorder="1" applyAlignment="1">
      <alignment horizontal="center" vertical="center"/>
    </xf>
    <xf numFmtId="0" fontId="0" fillId="0" borderId="63"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0" fillId="0" borderId="59" xfId="0" applyBorder="1" applyAlignment="1">
      <alignment horizontal="center" vertical="center" shrinkToFit="1"/>
    </xf>
    <xf numFmtId="0" fontId="0" fillId="0" borderId="58" xfId="0" applyBorder="1" applyAlignment="1">
      <alignment horizontal="center" vertical="center" shrinkToFit="1"/>
    </xf>
    <xf numFmtId="0" fontId="0" fillId="0" borderId="57" xfId="0" applyBorder="1" applyAlignment="1">
      <alignment horizontal="center" vertical="center" shrinkToFit="1"/>
    </xf>
    <xf numFmtId="0" fontId="12" fillId="0" borderId="2" xfId="0" applyFont="1" applyBorder="1" applyAlignment="1" applyProtection="1">
      <alignment horizontal="center" vertical="top" wrapText="1"/>
      <protection locked="0"/>
    </xf>
    <xf numFmtId="0" fontId="12" fillId="0" borderId="3" xfId="0" applyFont="1" applyBorder="1" applyAlignment="1" applyProtection="1">
      <alignment horizontal="center" vertical="top" wrapText="1"/>
      <protection locked="0"/>
    </xf>
    <xf numFmtId="0" fontId="0" fillId="0" borderId="15" xfId="0" applyBorder="1" applyAlignment="1">
      <alignment horizontal="right" vertical="center" wrapText="1" shrinkToFit="1"/>
    </xf>
    <xf numFmtId="0" fontId="0" fillId="0" borderId="3" xfId="0" applyBorder="1" applyAlignment="1">
      <alignment horizontal="right" vertical="center" wrapText="1" shrinkToFit="1"/>
    </xf>
    <xf numFmtId="0" fontId="10" fillId="0" borderId="5" xfId="0" applyFont="1" applyBorder="1" applyAlignment="1">
      <alignment horizontal="left" vertical="center" wrapText="1"/>
    </xf>
    <xf numFmtId="0" fontId="10" fillId="0" borderId="8" xfId="0" applyFont="1" applyBorder="1" applyAlignment="1">
      <alignment horizontal="left" vertical="center" wrapText="1"/>
    </xf>
    <xf numFmtId="0" fontId="10" fillId="0" borderId="6" xfId="0" applyFont="1" applyBorder="1" applyAlignment="1">
      <alignment horizontal="left" vertical="center" wrapText="1"/>
    </xf>
    <xf numFmtId="0" fontId="10" fillId="0" borderId="1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0" fillId="0" borderId="21" xfId="0" applyBorder="1" applyAlignment="1">
      <alignment vertical="center" shrinkToFit="1"/>
    </xf>
    <xf numFmtId="0" fontId="0" fillId="0" borderId="22" xfId="0" applyBorder="1" applyAlignment="1">
      <alignment vertical="center" shrinkToFit="1"/>
    </xf>
    <xf numFmtId="0" fontId="0" fillId="0" borderId="23" xfId="0" applyBorder="1" applyAlignment="1">
      <alignment vertical="center" shrinkToFit="1"/>
    </xf>
    <xf numFmtId="0" fontId="0" fillId="0" borderId="55" xfId="0" applyBorder="1" applyAlignment="1">
      <alignment horizontal="left" vertical="top" wrapText="1"/>
    </xf>
    <xf numFmtId="0" fontId="0" fillId="0" borderId="8" xfId="0" applyBorder="1" applyAlignment="1">
      <alignment horizontal="left" vertical="top" wrapText="1"/>
    </xf>
    <xf numFmtId="0" fontId="0" fillId="0" borderId="56" xfId="0"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7" xfId="0" applyBorder="1" applyAlignment="1">
      <alignment vertical="center" shrinkToFit="1"/>
    </xf>
    <xf numFmtId="0" fontId="0" fillId="0" borderId="12" xfId="0" applyBorder="1" applyAlignment="1">
      <alignment vertical="center" shrinkToFit="1"/>
    </xf>
    <xf numFmtId="0" fontId="10" fillId="0" borderId="13" xfId="0" applyFont="1" applyBorder="1" applyAlignment="1">
      <alignment horizontal="left" vertical="center" shrinkToFit="1"/>
    </xf>
    <xf numFmtId="0" fontId="10" fillId="0" borderId="0" xfId="0" applyFont="1" applyAlignment="1">
      <alignment horizontal="left" vertical="center" shrinkToFit="1"/>
    </xf>
    <xf numFmtId="0" fontId="10" fillId="0" borderId="14" xfId="0" applyFont="1" applyBorder="1" applyAlignment="1">
      <alignment horizontal="left" vertical="center" shrinkToFit="1"/>
    </xf>
    <xf numFmtId="0" fontId="0" fillId="0" borderId="5" xfId="0" applyBorder="1" applyAlignment="1">
      <alignment horizontal="left" vertical="center" wrapText="1" shrinkToFit="1"/>
    </xf>
    <xf numFmtId="0" fontId="0" fillId="0" borderId="6" xfId="0" applyBorder="1" applyAlignment="1">
      <alignment horizontal="left" vertical="center" wrapText="1" shrinkToFit="1"/>
    </xf>
    <xf numFmtId="0" fontId="0" fillId="0" borderId="13" xfId="0" applyBorder="1" applyAlignment="1">
      <alignment horizontal="left" vertical="center" wrapText="1" shrinkToFit="1"/>
    </xf>
    <xf numFmtId="0" fontId="0" fillId="0" borderId="14" xfId="0" applyBorder="1" applyAlignment="1">
      <alignment horizontal="left" vertical="center" wrapText="1" shrinkToFit="1"/>
    </xf>
    <xf numFmtId="0" fontId="0" fillId="0" borderId="7" xfId="0" applyBorder="1" applyAlignment="1">
      <alignment horizontal="center" vertical="center" shrinkToFit="1"/>
    </xf>
    <xf numFmtId="0" fontId="0" fillId="0" borderId="4" xfId="0" applyBorder="1" applyAlignment="1">
      <alignment horizontal="center" vertical="center" shrinkToFit="1"/>
    </xf>
    <xf numFmtId="0" fontId="30" fillId="0" borderId="5" xfId="0" applyFont="1" applyBorder="1" applyAlignment="1">
      <alignment horizontal="center" vertical="center" shrinkToFit="1"/>
    </xf>
    <xf numFmtId="0" fontId="30" fillId="0" borderId="8" xfId="0" applyFont="1" applyBorder="1" applyAlignment="1">
      <alignment horizontal="center" vertical="center" shrinkToFit="1"/>
    </xf>
    <xf numFmtId="0" fontId="30" fillId="0" borderId="6" xfId="0" applyFont="1" applyBorder="1" applyAlignment="1">
      <alignment horizontal="center" vertical="center" shrinkToFit="1"/>
    </xf>
    <xf numFmtId="0" fontId="0" fillId="2" borderId="7"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7" xfId="0" applyFill="1" applyBorder="1" applyAlignment="1" applyProtection="1">
      <alignment horizontal="left" vertical="center" shrinkToFit="1"/>
      <protection locked="0"/>
    </xf>
    <xf numFmtId="0" fontId="0" fillId="2" borderId="12" xfId="0" applyFill="1" applyBorder="1" applyAlignment="1" applyProtection="1">
      <alignment horizontal="left" vertical="center" shrinkToFit="1"/>
      <protection locked="0"/>
    </xf>
    <xf numFmtId="0" fontId="0" fillId="2" borderId="4" xfId="0" applyFill="1" applyBorder="1" applyAlignment="1" applyProtection="1">
      <alignment horizontal="left" vertical="center" shrinkToFit="1"/>
      <protection locked="0"/>
    </xf>
    <xf numFmtId="0" fontId="0" fillId="0" borderId="5" xfId="0" applyBorder="1" applyAlignment="1">
      <alignment horizontal="left" vertical="center" shrinkToFit="1"/>
    </xf>
    <xf numFmtId="0" fontId="0" fillId="0" borderId="6" xfId="0" applyBorder="1" applyAlignment="1">
      <alignment horizontal="left" vertical="center" shrinkToFit="1"/>
    </xf>
    <xf numFmtId="0" fontId="0" fillId="0" borderId="52" xfId="0" applyBorder="1" applyAlignment="1">
      <alignment horizontal="center" vertical="center" shrinkToFit="1"/>
    </xf>
    <xf numFmtId="0" fontId="7" fillId="0" borderId="51" xfId="0" applyFont="1" applyBorder="1" applyAlignment="1">
      <alignment horizontal="left" vertical="center" shrinkToFit="1"/>
    </xf>
    <xf numFmtId="0" fontId="7" fillId="0" borderId="0" xfId="0" applyFont="1" applyAlignment="1">
      <alignment horizontal="left" vertical="center" shrinkToFit="1"/>
    </xf>
    <xf numFmtId="0" fontId="7" fillId="0" borderId="41" xfId="0" applyFont="1" applyBorder="1" applyAlignment="1">
      <alignment horizontal="left" vertical="center" shrinkToFit="1"/>
    </xf>
    <xf numFmtId="0" fontId="0" fillId="0" borderId="0" xfId="0" applyAlignment="1">
      <alignment horizontal="right" vertical="center" shrinkToFit="1"/>
    </xf>
    <xf numFmtId="0" fontId="0" fillId="0" borderId="14" xfId="0" applyBorder="1" applyAlignment="1">
      <alignment horizontal="right" vertical="center" shrinkToFi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21" xfId="0" applyBorder="1" applyAlignment="1">
      <alignment horizontal="left" vertical="center"/>
    </xf>
    <xf numFmtId="0" fontId="0" fillId="0" borderId="22" xfId="0" applyBorder="1" applyAlignment="1">
      <alignment horizontal="left" vertical="center"/>
    </xf>
    <xf numFmtId="0" fontId="0" fillId="0" borderId="23" xfId="0" applyBorder="1" applyAlignment="1">
      <alignment horizontal="left" vertical="center"/>
    </xf>
    <xf numFmtId="57" fontId="0" fillId="0" borderId="7" xfId="0" applyNumberFormat="1" applyBorder="1" applyAlignment="1" applyProtection="1">
      <alignment horizontal="center" vertical="center" shrinkToFit="1"/>
      <protection locked="0"/>
    </xf>
    <xf numFmtId="57" fontId="0" fillId="0" borderId="4" xfId="0" applyNumberFormat="1" applyBorder="1" applyAlignment="1" applyProtection="1">
      <alignment horizontal="center" vertical="center" shrinkToFit="1"/>
      <protection locked="0"/>
    </xf>
    <xf numFmtId="0" fontId="0" fillId="0" borderId="9" xfId="0" applyBorder="1" applyAlignment="1">
      <alignment horizontal="right" vertical="center"/>
    </xf>
    <xf numFmtId="0" fontId="0" fillId="0" borderId="10" xfId="0" applyBorder="1" applyAlignment="1">
      <alignment horizontal="right" vertical="center"/>
    </xf>
    <xf numFmtId="0" fontId="0" fillId="0" borderId="11" xfId="0" applyBorder="1" applyAlignment="1">
      <alignment horizontal="right" vertical="center"/>
    </xf>
    <xf numFmtId="57" fontId="0" fillId="0" borderId="13" xfId="0" applyNumberFormat="1" applyBorder="1" applyAlignment="1" applyProtection="1">
      <alignment horizontal="left" vertical="top" shrinkToFit="1"/>
      <protection locked="0"/>
    </xf>
    <xf numFmtId="57" fontId="0" fillId="0" borderId="14" xfId="0" applyNumberFormat="1" applyBorder="1" applyAlignment="1" applyProtection="1">
      <alignment horizontal="left" vertical="top" shrinkToFit="1"/>
      <protection locked="0"/>
    </xf>
    <xf numFmtId="57" fontId="0" fillId="0" borderId="9" xfId="0" applyNumberFormat="1" applyBorder="1" applyAlignment="1" applyProtection="1">
      <alignment horizontal="left" vertical="top" shrinkToFit="1"/>
      <protection locked="0"/>
    </xf>
    <xf numFmtId="57" fontId="0" fillId="0" borderId="11" xfId="0" applyNumberFormat="1" applyBorder="1" applyAlignment="1" applyProtection="1">
      <alignment horizontal="left" vertical="top" shrinkToFit="1"/>
      <protection locked="0"/>
    </xf>
    <xf numFmtId="0" fontId="0" fillId="0" borderId="51" xfId="0" applyBorder="1" applyAlignment="1">
      <alignment horizontal="left" vertical="center" shrinkToFit="1"/>
    </xf>
    <xf numFmtId="0" fontId="0" fillId="0" borderId="0" xfId="0" applyAlignment="1">
      <alignment horizontal="left" vertical="center" shrinkToFit="1"/>
    </xf>
    <xf numFmtId="0" fontId="0" fillId="0" borderId="52" xfId="0" applyBorder="1" applyAlignment="1">
      <alignment horizontal="left" vertical="center" shrinkToFit="1"/>
    </xf>
    <xf numFmtId="0" fontId="10" fillId="0" borderId="51" xfId="0" applyFont="1" applyBorder="1" applyAlignment="1">
      <alignment horizontal="left" vertical="center" wrapText="1"/>
    </xf>
    <xf numFmtId="0" fontId="10" fillId="0" borderId="52" xfId="0" applyFont="1" applyBorder="1" applyAlignment="1">
      <alignment horizontal="left" vertical="center" wrapText="1"/>
    </xf>
    <xf numFmtId="0" fontId="7" fillId="0" borderId="13" xfId="0" applyFont="1" applyBorder="1" applyAlignment="1">
      <alignment horizontal="left" vertical="center" shrinkToFit="1"/>
    </xf>
    <xf numFmtId="0" fontId="7" fillId="0" borderId="14" xfId="0" applyFont="1" applyBorder="1" applyAlignment="1">
      <alignment horizontal="left" vertical="center" shrinkToFit="1"/>
    </xf>
    <xf numFmtId="0" fontId="6" fillId="0" borderId="55"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56" xfId="0" applyFont="1" applyBorder="1" applyAlignment="1">
      <alignment horizontal="left" vertical="center" shrinkToFi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57" fontId="0" fillId="0" borderId="1" xfId="0" applyNumberFormat="1" applyBorder="1" applyAlignment="1">
      <alignment horizontal="center" vertical="center" shrinkToFit="1"/>
    </xf>
    <xf numFmtId="0" fontId="0" fillId="0" borderId="13"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29" fillId="2" borderId="7" xfId="0" applyFont="1" applyFill="1" applyBorder="1" applyAlignment="1" applyProtection="1">
      <alignment horizontal="left" vertical="center" shrinkToFit="1"/>
      <protection locked="0"/>
    </xf>
    <xf numFmtId="0" fontId="29" fillId="2" borderId="12" xfId="0" applyFont="1" applyFill="1" applyBorder="1" applyAlignment="1" applyProtection="1">
      <alignment horizontal="left" vertical="center" shrinkToFit="1"/>
      <protection locked="0"/>
    </xf>
    <xf numFmtId="0" fontId="29" fillId="2" borderId="4" xfId="0" applyFont="1" applyFill="1" applyBorder="1" applyAlignment="1" applyProtection="1">
      <alignment horizontal="left" vertical="center" shrinkToFit="1"/>
      <protection locked="0"/>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29" xfId="0" applyBorder="1" applyAlignment="1">
      <alignment horizontal="center" vertical="center" shrinkToFit="1"/>
    </xf>
    <xf numFmtId="0" fontId="10" fillId="0" borderId="30" xfId="0" applyFont="1" applyBorder="1" applyAlignment="1">
      <alignment horizontal="left" vertical="center" wrapText="1"/>
    </xf>
    <xf numFmtId="0" fontId="10" fillId="0" borderId="31" xfId="0" applyFont="1" applyBorder="1" applyAlignment="1">
      <alignment horizontal="left" vertical="center" wrapText="1"/>
    </xf>
    <xf numFmtId="0" fontId="6" fillId="0" borderId="7" xfId="0" applyFont="1" applyBorder="1" applyAlignment="1">
      <alignment horizontal="center" vertical="center" shrinkToFit="1"/>
    </xf>
    <xf numFmtId="0" fontId="6" fillId="0" borderId="4" xfId="0" applyFont="1" applyBorder="1" applyAlignment="1">
      <alignment horizontal="center" vertical="center" shrinkToFit="1"/>
    </xf>
    <xf numFmtId="0" fontId="0" fillId="0" borderId="13" xfId="0" applyBorder="1" applyAlignment="1">
      <alignment horizontal="center" vertical="top" wrapText="1"/>
    </xf>
    <xf numFmtId="0" fontId="0" fillId="0" borderId="0" xfId="0" applyAlignment="1">
      <alignment horizontal="center" vertical="top" wrapText="1"/>
    </xf>
    <xf numFmtId="0" fontId="0" fillId="0" borderId="14" xfId="0" applyBorder="1" applyAlignment="1">
      <alignment horizontal="center" vertical="top"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29" fillId="2" borderId="7" xfId="0" applyFont="1" applyFill="1" applyBorder="1" applyAlignment="1" applyProtection="1">
      <alignment horizontal="center" vertical="center" shrinkToFit="1"/>
      <protection locked="0"/>
    </xf>
    <xf numFmtId="0" fontId="29" fillId="2" borderId="4" xfId="0" applyFont="1" applyFill="1" applyBorder="1" applyAlignment="1" applyProtection="1">
      <alignment horizontal="center" vertical="center" shrinkToFit="1"/>
      <protection locked="0"/>
    </xf>
    <xf numFmtId="0" fontId="0" fillId="0" borderId="30" xfId="0" applyBorder="1" applyAlignment="1">
      <alignment horizontal="center" vertical="center" shrinkToFit="1"/>
    </xf>
    <xf numFmtId="0" fontId="7" fillId="0" borderId="30" xfId="0" applyFont="1" applyBorder="1" applyAlignment="1">
      <alignment horizontal="left" vertical="center" shrinkToFit="1"/>
    </xf>
    <xf numFmtId="0" fontId="10" fillId="0" borderId="13" xfId="0" applyFont="1" applyBorder="1" applyAlignment="1">
      <alignment horizontal="left" vertical="center" wrapText="1" shrinkToFit="1"/>
    </xf>
    <xf numFmtId="0" fontId="10" fillId="0" borderId="0" xfId="0" applyFont="1" applyAlignment="1">
      <alignment horizontal="left" vertical="center" wrapText="1" shrinkToFit="1"/>
    </xf>
    <xf numFmtId="0" fontId="10" fillId="0" borderId="14" xfId="0" applyFont="1" applyBorder="1" applyAlignment="1">
      <alignment horizontal="left" vertical="center" wrapText="1" shrinkToFit="1"/>
    </xf>
    <xf numFmtId="57" fontId="29" fillId="0" borderId="7" xfId="0" applyNumberFormat="1" applyFont="1" applyBorder="1" applyAlignment="1" applyProtection="1">
      <alignment horizontal="center" vertical="center" shrinkToFit="1"/>
      <protection locked="0"/>
    </xf>
    <xf numFmtId="57" fontId="29" fillId="0" borderId="4" xfId="0" applyNumberFormat="1" applyFont="1" applyBorder="1" applyAlignment="1" applyProtection="1">
      <alignment horizontal="center" vertical="center" shrinkToFit="1"/>
      <protection locked="0"/>
    </xf>
    <xf numFmtId="0" fontId="8" fillId="0" borderId="1" xfId="0" applyFont="1" applyBorder="1" applyAlignment="1" applyProtection="1">
      <alignment horizontal="left" vertical="top" wrapText="1"/>
      <protection locked="0"/>
    </xf>
    <xf numFmtId="0" fontId="6" fillId="0" borderId="34" xfId="0" applyFont="1" applyBorder="1" applyAlignment="1">
      <alignment horizontal="left" vertical="center" shrinkToFit="1"/>
    </xf>
    <xf numFmtId="0" fontId="6" fillId="0" borderId="35" xfId="0" applyFont="1" applyBorder="1" applyAlignment="1">
      <alignment horizontal="left" vertical="center" shrinkToFit="1"/>
    </xf>
    <xf numFmtId="0" fontId="0" fillId="0" borderId="30" xfId="0" applyBorder="1" applyAlignment="1">
      <alignment horizontal="left" vertical="center" shrinkToFit="1"/>
    </xf>
    <xf numFmtId="0" fontId="0" fillId="0" borderId="31" xfId="0" applyBorder="1" applyAlignment="1">
      <alignment horizontal="left" vertical="center" shrinkToFit="1"/>
    </xf>
    <xf numFmtId="0" fontId="13" fillId="0" borderId="2" xfId="0" applyFont="1" applyBorder="1" applyAlignment="1" applyProtection="1">
      <alignment horizontal="center" vertical="top" wrapText="1"/>
      <protection locked="0"/>
    </xf>
    <xf numFmtId="0" fontId="13" fillId="0" borderId="3" xfId="0" applyFont="1" applyBorder="1" applyAlignment="1" applyProtection="1">
      <alignment horizontal="center" vertical="top" wrapText="1"/>
      <protection locked="0"/>
    </xf>
    <xf numFmtId="0" fontId="29" fillId="0" borderId="43" xfId="0" applyFont="1" applyBorder="1" applyAlignment="1" applyProtection="1">
      <alignment horizontal="center" vertical="center"/>
      <protection locked="0"/>
    </xf>
    <xf numFmtId="0" fontId="29" fillId="0" borderId="44" xfId="0" applyFont="1" applyBorder="1" applyAlignment="1" applyProtection="1">
      <alignment horizontal="center" vertical="center"/>
      <protection locked="0"/>
    </xf>
    <xf numFmtId="57" fontId="29" fillId="0" borderId="13" xfId="0" applyNumberFormat="1" applyFont="1" applyBorder="1" applyAlignment="1" applyProtection="1">
      <alignment horizontal="left" vertical="top" shrinkToFit="1"/>
      <protection locked="0"/>
    </xf>
    <xf numFmtId="0" fontId="29" fillId="0" borderId="14" xfId="0" applyFont="1" applyBorder="1" applyAlignment="1" applyProtection="1">
      <alignment horizontal="left" vertical="top" shrinkToFit="1"/>
      <protection locked="0"/>
    </xf>
    <xf numFmtId="0" fontId="29" fillId="0" borderId="13" xfId="0" applyFont="1" applyBorder="1" applyAlignment="1" applyProtection="1">
      <alignment horizontal="left" vertical="top" shrinkToFit="1"/>
      <protection locked="0"/>
    </xf>
    <xf numFmtId="0" fontId="29" fillId="0" borderId="9" xfId="0" applyFont="1" applyBorder="1" applyAlignment="1" applyProtection="1">
      <alignment horizontal="left" vertical="top" shrinkToFit="1"/>
      <protection locked="0"/>
    </xf>
    <xf numFmtId="0" fontId="29" fillId="0" borderId="11" xfId="0" applyFont="1" applyBorder="1" applyAlignment="1" applyProtection="1">
      <alignment horizontal="left" vertical="top" shrinkToFit="1"/>
      <protection locked="0"/>
    </xf>
    <xf numFmtId="0" fontId="0" fillId="0" borderId="39" xfId="0" applyBorder="1" applyAlignment="1">
      <alignment horizontal="center" vertical="center" shrinkToFit="1"/>
    </xf>
    <xf numFmtId="0" fontId="0" fillId="0" borderId="37" xfId="0" applyBorder="1" applyAlignment="1">
      <alignment horizontal="center" vertical="center" shrinkToFit="1"/>
    </xf>
    <xf numFmtId="0" fontId="0" fillId="0" borderId="38" xfId="0" applyBorder="1" applyAlignment="1">
      <alignment horizontal="center" vertical="center" shrinkToFi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177" fontId="22" fillId="0" borderId="0" xfId="0" applyNumberFormat="1" applyFont="1" applyAlignment="1">
      <alignment horizontal="left" vertical="center" shrinkToFit="1"/>
    </xf>
    <xf numFmtId="177" fontId="9" fillId="0" borderId="0" xfId="0" applyNumberFormat="1" applyFont="1" applyAlignment="1">
      <alignment horizontal="left" vertical="top" shrinkToFit="1"/>
    </xf>
    <xf numFmtId="177" fontId="23" fillId="0" borderId="0" xfId="0" applyNumberFormat="1" applyFont="1" applyAlignment="1">
      <alignment horizontal="center" shrinkToFit="1"/>
    </xf>
    <xf numFmtId="0" fontId="28" fillId="0" borderId="0" xfId="0" applyFont="1" applyAlignment="1">
      <alignment horizontal="right" shrinkToFit="1"/>
    </xf>
    <xf numFmtId="177" fontId="20" fillId="0" borderId="0" xfId="0" applyNumberFormat="1" applyFont="1" applyAlignment="1">
      <alignment horizontal="left" vertical="center" shrinkToFit="1"/>
    </xf>
    <xf numFmtId="38" fontId="17" fillId="0" borderId="0" xfId="0" applyNumberFormat="1" applyFont="1" applyAlignment="1">
      <alignment horizontal="right" vertical="top" shrinkToFit="1"/>
    </xf>
    <xf numFmtId="0" fontId="17" fillId="0" borderId="0" xfId="0" applyFont="1" applyAlignment="1">
      <alignment horizontal="right" vertical="top" shrinkToFit="1"/>
    </xf>
    <xf numFmtId="0" fontId="0" fillId="0" borderId="1" xfId="0" applyBorder="1" applyAlignment="1">
      <alignment horizontal="center" shrinkToFit="1"/>
    </xf>
    <xf numFmtId="38" fontId="17" fillId="0" borderId="0" xfId="0" applyNumberFormat="1" applyFont="1" applyAlignment="1">
      <alignment horizontal="right" vertical="center" shrinkToFit="1"/>
    </xf>
    <xf numFmtId="176" fontId="17" fillId="0" borderId="0" xfId="1" applyNumberFormat="1" applyFont="1" applyFill="1" applyBorder="1" applyAlignment="1">
      <alignment horizontal="right" shrinkToFit="1"/>
    </xf>
    <xf numFmtId="0" fontId="0" fillId="0" borderId="7" xfId="0" applyBorder="1" applyAlignment="1">
      <alignment horizontal="center" shrinkToFit="1"/>
    </xf>
    <xf numFmtId="0" fontId="0" fillId="0" borderId="4" xfId="0" applyBorder="1" applyAlignment="1">
      <alignment horizontal="center" shrinkToFit="1"/>
    </xf>
    <xf numFmtId="0" fontId="17" fillId="0" borderId="0" xfId="0" applyFont="1" applyAlignment="1">
      <alignment horizontal="center" vertical="center" shrinkToFit="1"/>
    </xf>
    <xf numFmtId="176" fontId="17" fillId="0" borderId="0" xfId="1" applyNumberFormat="1" applyFont="1" applyFill="1" applyBorder="1" applyAlignment="1">
      <alignment horizontal="center" vertical="center" shrinkToFit="1"/>
    </xf>
    <xf numFmtId="0" fontId="0" fillId="0" borderId="7" xfId="0" applyBorder="1" applyAlignment="1">
      <alignment horizontal="center" vertical="top" shrinkToFit="1"/>
    </xf>
    <xf numFmtId="0" fontId="0" fillId="0" borderId="4" xfId="0" applyBorder="1" applyAlignment="1">
      <alignment horizontal="center" vertical="top" shrinkToFit="1"/>
    </xf>
    <xf numFmtId="176" fontId="17" fillId="0" borderId="0" xfId="1" applyNumberFormat="1" applyFont="1" applyFill="1" applyBorder="1" applyAlignment="1">
      <alignment horizontal="right" vertical="center" shrinkToFit="1"/>
    </xf>
    <xf numFmtId="0" fontId="17" fillId="0" borderId="0" xfId="1" applyNumberFormat="1" applyFont="1" applyFill="1" applyBorder="1" applyAlignment="1">
      <alignment horizontal="right" vertical="center" shrinkToFit="1"/>
    </xf>
    <xf numFmtId="0" fontId="17" fillId="0" borderId="0" xfId="1" applyNumberFormat="1" applyFont="1" applyFill="1" applyBorder="1" applyAlignment="1">
      <alignment horizontal="right" shrinkToFit="1"/>
    </xf>
    <xf numFmtId="176" fontId="11" fillId="0" borderId="0" xfId="0" applyNumberFormat="1" applyFont="1" applyAlignment="1">
      <alignment horizontal="right" vertical="center" shrinkToFit="1"/>
    </xf>
    <xf numFmtId="0" fontId="33" fillId="0" borderId="0" xfId="0" applyFont="1" applyAlignment="1">
      <alignment horizontal="center" vertical="top" shrinkToFit="1"/>
    </xf>
    <xf numFmtId="0" fontId="33" fillId="0" borderId="0" xfId="0" applyFont="1" applyAlignment="1">
      <alignment horizontal="center" vertical="center" shrinkToFit="1"/>
    </xf>
    <xf numFmtId="177" fontId="17" fillId="0" borderId="0" xfId="0" applyNumberFormat="1" applyFont="1" applyAlignment="1">
      <alignment horizontal="center" vertical="center" shrinkToFit="1"/>
    </xf>
    <xf numFmtId="0" fontId="11" fillId="0" borderId="0" xfId="0" applyFont="1" applyAlignment="1">
      <alignment horizontal="left" vertical="center" shrinkToFit="1"/>
    </xf>
    <xf numFmtId="57" fontId="19" fillId="0" borderId="0" xfId="0" applyNumberFormat="1" applyFont="1" applyAlignment="1">
      <alignment horizontal="center" vertical="center" shrinkToFit="1"/>
    </xf>
    <xf numFmtId="180" fontId="19" fillId="0" borderId="0" xfId="0" applyNumberFormat="1" applyFont="1" applyAlignment="1">
      <alignment horizontal="right" vertical="center" shrinkToFit="1"/>
    </xf>
    <xf numFmtId="57" fontId="33" fillId="0" borderId="0" xfId="0" applyNumberFormat="1" applyFont="1" applyAlignment="1">
      <alignment horizontal="center" vertical="center"/>
    </xf>
    <xf numFmtId="176" fontId="21" fillId="0" borderId="0" xfId="0" applyNumberFormat="1" applyFont="1" applyAlignment="1">
      <alignment horizontal="left" vertical="top"/>
    </xf>
    <xf numFmtId="0" fontId="34" fillId="0" borderId="0" xfId="0" applyFont="1" applyAlignment="1">
      <alignment horizontal="center" vertical="center"/>
    </xf>
    <xf numFmtId="177" fontId="17" fillId="0" borderId="0" xfId="0" applyNumberFormat="1" applyFont="1" applyAlignment="1">
      <alignment horizontal="left" vertical="center" shrinkToFit="1"/>
    </xf>
    <xf numFmtId="0" fontId="17" fillId="0" borderId="0" xfId="2" applyNumberFormat="1" applyFont="1" applyFill="1" applyBorder="1" applyAlignment="1">
      <alignment horizontal="distributed" vertical="center"/>
    </xf>
    <xf numFmtId="177" fontId="9" fillId="0" borderId="0" xfId="0" applyNumberFormat="1" applyFont="1" applyAlignment="1">
      <alignment horizontal="center" vertical="center"/>
    </xf>
    <xf numFmtId="177" fontId="18" fillId="0" borderId="0" xfId="0" applyNumberFormat="1" applyFont="1" applyAlignment="1">
      <alignment horizontal="center" vertical="center"/>
    </xf>
    <xf numFmtId="177" fontId="18" fillId="0" borderId="0" xfId="0" applyNumberFormat="1" applyFont="1" applyAlignment="1">
      <alignment horizontal="center" vertical="center" shrinkToFit="1"/>
    </xf>
    <xf numFmtId="0" fontId="17" fillId="0" borderId="0" xfId="0" applyFont="1" applyAlignment="1">
      <alignment horizontal="center" vertical="center"/>
    </xf>
    <xf numFmtId="0" fontId="36" fillId="0" borderId="0" xfId="0" applyFont="1" applyAlignment="1">
      <alignment horizontal="left" vertical="top" wrapText="1"/>
    </xf>
    <xf numFmtId="0" fontId="20" fillId="0" borderId="0" xfId="0" applyFont="1" applyAlignment="1">
      <alignment horizontal="left" vertical="center"/>
    </xf>
    <xf numFmtId="176" fontId="11" fillId="0" borderId="0" xfId="0" applyNumberFormat="1" applyFont="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0" xfId="0" applyFont="1" applyAlignment="1">
      <alignment horizontal="center" vertical="center" wrapText="1"/>
    </xf>
    <xf numFmtId="0" fontId="5" fillId="0" borderId="14" xfId="0" applyFont="1" applyBorder="1" applyAlignment="1">
      <alignment horizontal="center" vertical="center" wrapText="1"/>
    </xf>
    <xf numFmtId="0" fontId="11" fillId="0" borderId="8" xfId="0" applyFont="1" applyBorder="1" applyAlignment="1">
      <alignment horizontal="right" vertical="center"/>
    </xf>
    <xf numFmtId="0" fontId="17" fillId="0" borderId="0" xfId="0" applyFont="1" applyAlignment="1">
      <alignment horizontal="center" shrinkToFit="1"/>
    </xf>
    <xf numFmtId="177" fontId="19" fillId="0" borderId="0" xfId="0" applyNumberFormat="1" applyFont="1" applyAlignment="1">
      <alignment horizontal="right" vertical="top"/>
    </xf>
    <xf numFmtId="0" fontId="34" fillId="0" borderId="0" xfId="0" applyFont="1" applyAlignment="1">
      <alignment horizontal="center" vertical="top"/>
    </xf>
    <xf numFmtId="0" fontId="35" fillId="0" borderId="0" xfId="0" quotePrefix="1" applyFont="1" applyAlignment="1">
      <alignment horizontal="center" vertical="top"/>
    </xf>
    <xf numFmtId="0" fontId="35" fillId="0" borderId="0" xfId="0" applyFont="1" applyAlignment="1">
      <alignment horizontal="center" vertical="top"/>
    </xf>
    <xf numFmtId="176" fontId="11" fillId="0" borderId="0" xfId="0" applyNumberFormat="1" applyFont="1" applyAlignment="1">
      <alignment horizontal="right" vertical="top" shrinkToFit="1"/>
    </xf>
    <xf numFmtId="0" fontId="39" fillId="0" borderId="0" xfId="0" applyFont="1" applyAlignment="1">
      <alignment horizontal="left" vertical="center"/>
    </xf>
    <xf numFmtId="176" fontId="11" fillId="0" borderId="0" xfId="0" applyNumberFormat="1" applyFont="1" applyAlignment="1">
      <alignment horizontal="left" vertical="center"/>
    </xf>
    <xf numFmtId="57" fontId="19" fillId="0" borderId="0" xfId="0" applyNumberFormat="1" applyFont="1" applyAlignment="1">
      <alignment horizontal="center" vertical="top" shrinkToFit="1"/>
    </xf>
  </cellXfs>
  <cellStyles count="3">
    <cellStyle name="桁区切り" xfId="1" builtinId="6"/>
    <cellStyle name="通貨" xfId="2" builtinId="7"/>
    <cellStyle name="標準" xfId="0" builtinId="0"/>
  </cellStyles>
  <dxfs count="42">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lightHorizontal"/>
      </fill>
    </dxf>
    <dxf>
      <fill>
        <patternFill>
          <bgColor theme="4" tint="0.59996337778862885"/>
        </patternFill>
      </fill>
    </dxf>
    <dxf>
      <fill>
        <patternFill>
          <bgColor theme="0" tint="-4.9989318521683403E-2"/>
        </patternFill>
      </fill>
    </dxf>
    <dxf>
      <fill>
        <patternFill>
          <bgColor theme="4" tint="0.59996337778862885"/>
        </patternFill>
      </fill>
    </dxf>
    <dxf>
      <fill>
        <patternFill>
          <bgColor rgb="FFFF0000"/>
        </patternFill>
      </fill>
    </dxf>
    <dxf>
      <fill>
        <patternFill patternType="lightHorizontal">
          <bgColor auto="1"/>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lightHorizontal"/>
      </fill>
    </dxf>
    <dxf>
      <fill>
        <patternFill>
          <bgColor theme="4" tint="0.59996337778862885"/>
        </patternFill>
      </fill>
    </dxf>
    <dxf>
      <fill>
        <patternFill>
          <bgColor theme="0" tint="-4.9989318521683403E-2"/>
        </patternFill>
      </fill>
    </dxf>
    <dxf>
      <fill>
        <patternFill>
          <bgColor theme="4" tint="0.59996337778862885"/>
        </patternFill>
      </fill>
    </dxf>
    <dxf>
      <fill>
        <patternFill>
          <bgColor rgb="FFFF0000"/>
        </patternFill>
      </fill>
    </dxf>
    <dxf>
      <fill>
        <patternFill patternType="lightHorizontal">
          <bgColor auto="1"/>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rgb="FFFF0000"/>
        </patternFill>
      </fill>
    </dxf>
    <dxf>
      <fill>
        <patternFill>
          <bgColor theme="4" tint="0.59996337778862885"/>
        </patternFill>
      </fill>
    </dxf>
    <dxf>
      <fill>
        <patternFill>
          <bgColor theme="4" tint="0.59996337778862885"/>
        </patternFill>
      </fill>
    </dxf>
    <dxf>
      <font>
        <strike val="0"/>
      </font>
      <fill>
        <patternFill>
          <bgColor theme="4" tint="0.59996337778862885"/>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19</xdr:col>
      <xdr:colOff>23973</xdr:colOff>
      <xdr:row>47</xdr:row>
      <xdr:rowOff>25978</xdr:rowOff>
    </xdr:from>
    <xdr:to>
      <xdr:col>35</xdr:col>
      <xdr:colOff>69273</xdr:colOff>
      <xdr:row>101</xdr:row>
      <xdr:rowOff>50682</xdr:rowOff>
    </xdr:to>
    <xdr:pic>
      <xdr:nvPicPr>
        <xdr:cNvPr id="4" name="図 3">
          <a:extLst>
            <a:ext uri="{FF2B5EF4-FFF2-40B4-BE49-F238E27FC236}">
              <a16:creationId xmlns:a16="http://schemas.microsoft.com/office/drawing/2014/main" id="{0D0E2FA7-37DE-3CEE-6C80-A5EA0B4063F8}"/>
            </a:ext>
          </a:extLst>
        </xdr:cNvPr>
        <xdr:cNvPicPr>
          <a:picLocks noChangeAspect="1"/>
        </xdr:cNvPicPr>
      </xdr:nvPicPr>
      <xdr:blipFill>
        <a:blip xmlns:r="http://schemas.openxmlformats.org/officeDocument/2006/relationships" r:embed="rId1"/>
        <a:stretch>
          <a:fillRect/>
        </a:stretch>
      </xdr:blipFill>
      <xdr:spPr>
        <a:xfrm>
          <a:off x="14735768" y="7758546"/>
          <a:ext cx="10773914" cy="79217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155865</xdr:colOff>
          <xdr:row>49</xdr:row>
          <xdr:rowOff>20935</xdr:rowOff>
        </xdr:from>
        <xdr:to>
          <xdr:col>31</xdr:col>
          <xdr:colOff>155864</xdr:colOff>
          <xdr:row>54</xdr:row>
          <xdr:rowOff>25690</xdr:rowOff>
        </xdr:to>
        <xdr:pic>
          <xdr:nvPicPr>
            <xdr:cNvPr id="8" name="図 7">
              <a:extLst>
                <a:ext uri="{FF2B5EF4-FFF2-40B4-BE49-F238E27FC236}">
                  <a16:creationId xmlns:a16="http://schemas.microsoft.com/office/drawing/2014/main" id="{487CC72A-3E4E-1524-1F2A-8F380D02D9DA}"/>
                </a:ext>
              </a:extLst>
            </xdr:cNvPr>
            <xdr:cNvPicPr>
              <a:picLocks noChangeAspect="1" noChangeArrowheads="1"/>
              <a:extLst>
                <a:ext uri="{84589F7E-364E-4C9E-8A38-B11213B215E9}">
                  <a14:cameraTool cellRange="$AO$52:$CI$55" spid="_x0000_s176991"/>
                </a:ext>
              </a:extLst>
            </xdr:cNvPicPr>
          </xdr:nvPicPr>
          <xdr:blipFill>
            <a:blip xmlns:r="http://schemas.openxmlformats.org/officeDocument/2006/relationships" r:embed="rId2"/>
            <a:srcRect/>
            <a:stretch>
              <a:fillRect/>
            </a:stretch>
          </xdr:blipFill>
          <xdr:spPr bwMode="auto">
            <a:xfrm>
              <a:off x="839933" y="531821"/>
              <a:ext cx="8269431" cy="79273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528207</xdr:colOff>
          <xdr:row>64</xdr:row>
          <xdr:rowOff>112567</xdr:rowOff>
        </xdr:from>
        <xdr:to>
          <xdr:col>24</xdr:col>
          <xdr:colOff>237586</xdr:colOff>
          <xdr:row>88</xdr:row>
          <xdr:rowOff>34637</xdr:rowOff>
        </xdr:to>
        <xdr:pic>
          <xdr:nvPicPr>
            <xdr:cNvPr id="5" name="図 4">
              <a:extLst>
                <a:ext uri="{FF2B5EF4-FFF2-40B4-BE49-F238E27FC236}">
                  <a16:creationId xmlns:a16="http://schemas.microsoft.com/office/drawing/2014/main" id="{EC26FBA0-CDC2-1335-8C47-AF00CA63426B}"/>
                </a:ext>
              </a:extLst>
            </xdr:cNvPr>
            <xdr:cNvPicPr>
              <a:picLocks noChangeAspect="1" noChangeArrowheads="1"/>
              <a:extLst>
                <a:ext uri="{84589F7E-364E-4C9E-8A38-B11213B215E9}">
                  <a14:cameraTool cellRange="$AQ$68:$BH$90" spid="_x0000_s176992"/>
                </a:ext>
              </a:extLst>
            </xdr:cNvPicPr>
          </xdr:nvPicPr>
          <xdr:blipFill>
            <a:blip xmlns:r="http://schemas.openxmlformats.org/officeDocument/2006/relationships" r:embed="rId3"/>
            <a:srcRect/>
            <a:stretch>
              <a:fillRect/>
            </a:stretch>
          </xdr:blipFill>
          <xdr:spPr bwMode="auto">
            <a:xfrm>
              <a:off x="1212275" y="3221181"/>
              <a:ext cx="3129720" cy="29527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17316</xdr:colOff>
          <xdr:row>56</xdr:row>
          <xdr:rowOff>159710</xdr:rowOff>
        </xdr:from>
        <xdr:to>
          <xdr:col>34</xdr:col>
          <xdr:colOff>103907</xdr:colOff>
          <xdr:row>63</xdr:row>
          <xdr:rowOff>159298</xdr:rowOff>
        </xdr:to>
        <xdr:pic>
          <xdr:nvPicPr>
            <xdr:cNvPr id="6" name="図 5">
              <a:extLst>
                <a:ext uri="{FF2B5EF4-FFF2-40B4-BE49-F238E27FC236}">
                  <a16:creationId xmlns:a16="http://schemas.microsoft.com/office/drawing/2014/main" id="{A1A846C2-1EB1-A3FB-808E-822050A8ECD0}"/>
                </a:ext>
              </a:extLst>
            </xdr:cNvPr>
            <xdr:cNvPicPr>
              <a:picLocks noChangeAspect="1" noChangeArrowheads="1"/>
              <a:extLst>
                <a:ext uri="{84589F7E-364E-4C9E-8A38-B11213B215E9}">
                  <a14:cameraTool cellRange="$BL$58:$CS$64" spid="_x0000_s176993"/>
                </a:ext>
              </a:extLst>
            </xdr:cNvPicPr>
          </xdr:nvPicPr>
          <xdr:blipFill>
            <a:blip xmlns:r="http://schemas.openxmlformats.org/officeDocument/2006/relationships" r:embed="rId4"/>
            <a:srcRect/>
            <a:stretch>
              <a:fillRect/>
            </a:stretch>
          </xdr:blipFill>
          <xdr:spPr bwMode="auto">
            <a:xfrm>
              <a:off x="18833521" y="9502869"/>
              <a:ext cx="6303819" cy="11425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710043</xdr:colOff>
          <xdr:row>64</xdr:row>
          <xdr:rowOff>17319</xdr:rowOff>
        </xdr:from>
        <xdr:to>
          <xdr:col>34</xdr:col>
          <xdr:colOff>129884</xdr:colOff>
          <xdr:row>86</xdr:row>
          <xdr:rowOff>77935</xdr:rowOff>
        </xdr:to>
        <xdr:pic>
          <xdr:nvPicPr>
            <xdr:cNvPr id="167205" name="Picture 1317">
              <a:extLst>
                <a:ext uri="{FF2B5EF4-FFF2-40B4-BE49-F238E27FC236}">
                  <a16:creationId xmlns:a16="http://schemas.microsoft.com/office/drawing/2014/main" id="{B8E71583-136B-6FDE-25F3-02D7A0F03B6F}"/>
                </a:ext>
              </a:extLst>
            </xdr:cNvPr>
            <xdr:cNvPicPr>
              <a:picLocks noChangeAspect="1" noChangeArrowheads="1"/>
              <a:extLst>
                <a:ext uri="{84589F7E-364E-4C9E-8A38-B11213B215E9}">
                  <a14:cameraTool cellRange="$BQ$66:$CS$88" spid="_x0000_s176994"/>
                </a:ext>
              </a:extLst>
            </xdr:cNvPicPr>
          </xdr:nvPicPr>
          <xdr:blipFill>
            <a:blip xmlns:r="http://schemas.openxmlformats.org/officeDocument/2006/relationships" r:embed="rId5"/>
            <a:srcRect/>
            <a:stretch>
              <a:fillRect/>
            </a:stretch>
          </xdr:blipFill>
          <xdr:spPr bwMode="auto">
            <a:xfrm>
              <a:off x="5498520" y="3125933"/>
              <a:ext cx="5637069" cy="28834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181842</xdr:colOff>
          <xdr:row>48</xdr:row>
          <xdr:rowOff>103910</xdr:rowOff>
        </xdr:from>
        <xdr:to>
          <xdr:col>34</xdr:col>
          <xdr:colOff>317337</xdr:colOff>
          <xdr:row>51</xdr:row>
          <xdr:rowOff>81396</xdr:rowOff>
        </xdr:to>
        <xdr:pic>
          <xdr:nvPicPr>
            <xdr:cNvPr id="10" name="図 9">
              <a:extLst>
                <a:ext uri="{FF2B5EF4-FFF2-40B4-BE49-F238E27FC236}">
                  <a16:creationId xmlns:a16="http://schemas.microsoft.com/office/drawing/2014/main" id="{65457CB2-4684-1DB9-012F-4678346FF098}"/>
                </a:ext>
              </a:extLst>
            </xdr:cNvPr>
            <xdr:cNvPicPr>
              <a:picLocks noChangeAspect="1" noChangeArrowheads="1"/>
              <a:extLst>
                <a:ext uri="{84589F7E-364E-4C9E-8A38-B11213B215E9}">
                  <a14:cameraTool cellRange="$CN$51" spid="_x0000_s176995"/>
                </a:ext>
              </a:extLst>
            </xdr:cNvPicPr>
          </xdr:nvPicPr>
          <xdr:blipFill>
            <a:blip xmlns:r="http://schemas.openxmlformats.org/officeDocument/2006/relationships" r:embed="rId6"/>
            <a:srcRect/>
            <a:stretch>
              <a:fillRect/>
            </a:stretch>
          </xdr:blipFill>
          <xdr:spPr bwMode="auto">
            <a:xfrm>
              <a:off x="23847137" y="8009660"/>
              <a:ext cx="1503632" cy="47971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19</xdr:col>
      <xdr:colOff>43296</xdr:colOff>
      <xdr:row>102</xdr:row>
      <xdr:rowOff>60614</xdr:rowOff>
    </xdr:from>
    <xdr:to>
      <xdr:col>34</xdr:col>
      <xdr:colOff>340153</xdr:colOff>
      <xdr:row>147</xdr:row>
      <xdr:rowOff>129886</xdr:rowOff>
    </xdr:to>
    <xdr:pic>
      <xdr:nvPicPr>
        <xdr:cNvPr id="3" name="図 2">
          <a:extLst>
            <a:ext uri="{FF2B5EF4-FFF2-40B4-BE49-F238E27FC236}">
              <a16:creationId xmlns:a16="http://schemas.microsoft.com/office/drawing/2014/main" id="{1182A2A2-3400-43F3-92F0-D9947E459AED}"/>
            </a:ext>
          </a:extLst>
        </xdr:cNvPr>
        <xdr:cNvPicPr>
          <a:picLocks noChangeAspect="1"/>
        </xdr:cNvPicPr>
      </xdr:nvPicPr>
      <xdr:blipFill>
        <a:blip xmlns:r="http://schemas.openxmlformats.org/officeDocument/2006/relationships" r:embed="rId7"/>
        <a:stretch>
          <a:fillRect/>
        </a:stretch>
      </xdr:blipFill>
      <xdr:spPr>
        <a:xfrm>
          <a:off x="14755091" y="15837478"/>
          <a:ext cx="10618494" cy="743815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320389</xdr:colOff>
          <xdr:row>93</xdr:row>
          <xdr:rowOff>1</xdr:rowOff>
        </xdr:from>
        <xdr:to>
          <xdr:col>33</xdr:col>
          <xdr:colOff>658093</xdr:colOff>
          <xdr:row>98</xdr:row>
          <xdr:rowOff>113436</xdr:rowOff>
        </xdr:to>
        <xdr:pic>
          <xdr:nvPicPr>
            <xdr:cNvPr id="7" name="図 6">
              <a:extLst>
                <a:ext uri="{FF2B5EF4-FFF2-40B4-BE49-F238E27FC236}">
                  <a16:creationId xmlns:a16="http://schemas.microsoft.com/office/drawing/2014/main" id="{A3CD6D0B-988D-16F2-92C6-FEBB3BE37598}"/>
                </a:ext>
              </a:extLst>
            </xdr:cNvPr>
            <xdr:cNvPicPr>
              <a:picLocks noChangeAspect="1" noChangeArrowheads="1"/>
              <a:extLst>
                <a:ext uri="{84589F7E-364E-4C9E-8A38-B11213B215E9}">
                  <a14:cameraTool cellRange="$AP$93:$CS$98" spid="_x0000_s176996"/>
                </a:ext>
              </a:extLst>
            </xdr:cNvPicPr>
          </xdr:nvPicPr>
          <xdr:blipFill>
            <a:blip xmlns:r="http://schemas.openxmlformats.org/officeDocument/2006/relationships" r:embed="rId8"/>
            <a:srcRect/>
            <a:stretch>
              <a:fillRect/>
            </a:stretch>
          </xdr:blipFill>
          <xdr:spPr bwMode="auto">
            <a:xfrm>
              <a:off x="1004457" y="6658842"/>
              <a:ext cx="9975272" cy="1013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48</xdr:row>
          <xdr:rowOff>104775</xdr:rowOff>
        </xdr:from>
        <xdr:to>
          <xdr:col>34</xdr:col>
          <xdr:colOff>314325</xdr:colOff>
          <xdr:row>51</xdr:row>
          <xdr:rowOff>85725</xdr:rowOff>
        </xdr:to>
        <xdr:pic>
          <xdr:nvPicPr>
            <xdr:cNvPr id="176643" name="図 9">
              <a:extLst>
                <a:ext uri="{FF2B5EF4-FFF2-40B4-BE49-F238E27FC236}">
                  <a16:creationId xmlns:a16="http://schemas.microsoft.com/office/drawing/2014/main" id="{0818D724-02FB-139F-70A8-F6966ABBF4B4}"/>
                </a:ext>
              </a:extLst>
            </xdr:cNvPr>
            <xdr:cNvPicPr>
              <a:picLocks noChangeAspect="1" noChangeArrowheads="1"/>
              <a:extLst>
                <a:ext uri="{84589F7E-364E-4C9E-8A38-B11213B215E9}">
                  <a14:cameraTool cellRange="$CN$51" spid="_x0000_s176997"/>
                </a:ext>
              </a:extLst>
            </xdr:cNvPicPr>
          </xdr:nvPicPr>
          <xdr:blipFill>
            <a:blip xmlns:r="http://schemas.openxmlformats.org/officeDocument/2006/relationships" r:embed="rId6"/>
            <a:srcRect/>
            <a:stretch>
              <a:fillRect/>
            </a:stretch>
          </xdr:blipFill>
          <xdr:spPr bwMode="auto">
            <a:xfrm>
              <a:off x="9839325" y="438150"/>
              <a:ext cx="1504950"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140"/>
  <sheetViews>
    <sheetView zoomScaleNormal="100" workbookViewId="0">
      <selection activeCell="D2" sqref="D2"/>
    </sheetView>
  </sheetViews>
  <sheetFormatPr defaultRowHeight="13.5"/>
  <cols>
    <col min="1" max="1" width="2.875" customWidth="1"/>
    <col min="2" max="2" width="6.375" customWidth="1"/>
    <col min="3" max="3" width="13.25" customWidth="1"/>
    <col min="4" max="4" width="9.5" customWidth="1"/>
    <col min="5" max="8" width="8.75" customWidth="1"/>
    <col min="9" max="9" width="11.25" customWidth="1"/>
    <col min="10" max="11" width="8.5" customWidth="1"/>
    <col min="12" max="13" width="8.75" style="4" customWidth="1"/>
  </cols>
  <sheetData>
    <row r="1" spans="2:15" ht="15.75" customHeight="1">
      <c r="B1" t="s">
        <v>7</v>
      </c>
      <c r="C1" s="18" t="s">
        <v>262</v>
      </c>
      <c r="D1" s="287">
        <v>45657</v>
      </c>
      <c r="E1" s="227" t="s">
        <v>265</v>
      </c>
      <c r="F1" s="365" t="s">
        <v>3</v>
      </c>
      <c r="G1" s="365"/>
      <c r="H1" s="360"/>
      <c r="I1" s="360"/>
      <c r="J1" s="360"/>
      <c r="L1" s="44" t="s">
        <v>16</v>
      </c>
      <c r="M1" s="18">
        <f>'①入力(基礎控除)'!C5</f>
        <v>0</v>
      </c>
      <c r="N1" s="18" t="s">
        <v>14</v>
      </c>
      <c r="O1" s="5" t="str">
        <f>IFERROR(IF(F7=I6,VLOOKUP(M1,L:M,2,FALSE),""),"")</f>
        <v/>
      </c>
    </row>
    <row r="2" spans="2:15" ht="15.75" customHeight="1">
      <c r="B2" s="227" t="s">
        <v>309</v>
      </c>
      <c r="C2" s="18" t="s">
        <v>93</v>
      </c>
      <c r="D2" s="287">
        <v>45666</v>
      </c>
      <c r="F2" s="365" t="s">
        <v>4</v>
      </c>
      <c r="G2" s="365"/>
      <c r="H2" s="361"/>
      <c r="I2" s="361"/>
      <c r="J2" s="361"/>
      <c r="L2"/>
      <c r="N2" s="4"/>
    </row>
    <row r="3" spans="2:15" ht="15.75" customHeight="1">
      <c r="C3" s="18" t="s">
        <v>173</v>
      </c>
      <c r="D3" s="65">
        <f ca="1">TODAY()</f>
        <v>45603</v>
      </c>
      <c r="F3" s="366" t="s">
        <v>12</v>
      </c>
      <c r="G3" s="366"/>
      <c r="H3" s="360"/>
      <c r="I3" s="360"/>
      <c r="J3" s="360"/>
      <c r="L3"/>
      <c r="M3" t="s">
        <v>263</v>
      </c>
      <c r="N3" s="4"/>
    </row>
    <row r="4" spans="2:15" ht="15.75" customHeight="1">
      <c r="F4" s="365" t="s">
        <v>2</v>
      </c>
      <c r="G4" s="365"/>
      <c r="H4" s="360"/>
      <c r="I4" s="360"/>
      <c r="J4" s="360"/>
      <c r="L4"/>
      <c r="M4" t="s">
        <v>264</v>
      </c>
      <c r="N4" s="4"/>
    </row>
    <row r="5" spans="2:15" ht="15.75" customHeight="1">
      <c r="L5" s="18" t="s">
        <v>15</v>
      </c>
      <c r="M5" s="43" t="s">
        <v>13</v>
      </c>
      <c r="O5" s="2"/>
    </row>
    <row r="6" spans="2:15" ht="15.75" customHeight="1">
      <c r="B6" s="225" t="s">
        <v>266</v>
      </c>
      <c r="C6" s="32" t="s">
        <v>287</v>
      </c>
      <c r="D6" s="32"/>
      <c r="E6" s="32"/>
      <c r="F6" s="32"/>
      <c r="G6" s="32"/>
      <c r="H6" s="32"/>
      <c r="I6" s="228" t="s">
        <v>49</v>
      </c>
      <c r="J6" s="219" t="s">
        <v>50</v>
      </c>
      <c r="K6" s="33"/>
      <c r="L6" s="24"/>
      <c r="M6" s="18">
        <v>0</v>
      </c>
      <c r="O6" s="4"/>
    </row>
    <row r="7" spans="2:15" ht="15.75" customHeight="1">
      <c r="B7" s="17"/>
      <c r="C7" s="34" t="s">
        <v>286</v>
      </c>
      <c r="D7" s="34"/>
      <c r="E7" s="72"/>
      <c r="F7" s="168" t="s">
        <v>50</v>
      </c>
      <c r="G7" s="362" t="s">
        <v>285</v>
      </c>
      <c r="H7" s="363"/>
      <c r="I7" s="363"/>
      <c r="J7" s="363"/>
      <c r="K7" s="364"/>
      <c r="L7" s="288" t="s">
        <v>268</v>
      </c>
      <c r="M7" s="18">
        <v>1</v>
      </c>
    </row>
    <row r="8" spans="2:15" ht="15.75" customHeight="1">
      <c r="F8" s="2"/>
      <c r="L8" s="288" t="s">
        <v>269</v>
      </c>
      <c r="M8" s="18">
        <v>2</v>
      </c>
    </row>
    <row r="9" spans="2:15" ht="15.75" customHeight="1">
      <c r="B9" s="225" t="s">
        <v>267</v>
      </c>
      <c r="C9" s="32" t="s">
        <v>229</v>
      </c>
      <c r="D9" s="36"/>
      <c r="E9" s="32"/>
      <c r="F9" s="32"/>
      <c r="G9" s="32"/>
      <c r="H9" s="32"/>
      <c r="I9" s="168" t="s">
        <v>133</v>
      </c>
      <c r="L9" s="288"/>
      <c r="M9" s="18">
        <v>3</v>
      </c>
    </row>
    <row r="10" spans="2:15" ht="15.75" customHeight="1">
      <c r="B10" s="29"/>
      <c r="C10" s="38" t="s">
        <v>41</v>
      </c>
      <c r="D10" s="1" t="s">
        <v>178</v>
      </c>
      <c r="F10" s="1"/>
      <c r="G10" s="1"/>
      <c r="H10" s="1"/>
      <c r="I10" s="30"/>
      <c r="L10" s="288"/>
      <c r="M10" s="18">
        <v>4</v>
      </c>
    </row>
    <row r="11" spans="2:15" ht="15.75" customHeight="1">
      <c r="B11" s="29"/>
      <c r="C11" s="25" t="s">
        <v>40</v>
      </c>
      <c r="D11" s="1" t="s">
        <v>179</v>
      </c>
      <c r="H11" s="1"/>
      <c r="I11" s="30"/>
      <c r="L11" s="288"/>
      <c r="M11" s="18">
        <v>5</v>
      </c>
    </row>
    <row r="12" spans="2:15" ht="15.75" customHeight="1">
      <c r="B12" s="17"/>
      <c r="C12" s="34"/>
      <c r="D12" s="34"/>
      <c r="E12" s="34"/>
      <c r="F12" s="146"/>
      <c r="G12" s="34"/>
      <c r="H12" s="34"/>
      <c r="I12" s="35"/>
      <c r="L12" s="288"/>
      <c r="M12" s="18">
        <v>6</v>
      </c>
    </row>
    <row r="13" spans="2:15" ht="15.75" customHeight="1">
      <c r="B13" s="225" t="s">
        <v>271</v>
      </c>
      <c r="C13" s="32" t="s">
        <v>270</v>
      </c>
      <c r="D13" s="32"/>
      <c r="E13" s="32"/>
      <c r="F13" s="32"/>
      <c r="G13" s="32"/>
      <c r="H13" s="32"/>
      <c r="I13" s="177" t="s">
        <v>43</v>
      </c>
      <c r="L13" s="288"/>
      <c r="M13" s="18">
        <v>7</v>
      </c>
    </row>
    <row r="14" spans="2:15" ht="15.75" customHeight="1">
      <c r="B14" s="29"/>
      <c r="C14" s="38" t="s">
        <v>42</v>
      </c>
      <c r="D14" s="1" t="s">
        <v>180</v>
      </c>
      <c r="E14" s="1"/>
      <c r="F14" s="1"/>
      <c r="I14" s="30"/>
      <c r="L14" s="288"/>
      <c r="M14" s="18">
        <v>8</v>
      </c>
    </row>
    <row r="15" spans="2:15" ht="15.75" customHeight="1">
      <c r="B15" s="29"/>
      <c r="C15" s="25" t="s">
        <v>44</v>
      </c>
      <c r="D15" t="s">
        <v>81</v>
      </c>
      <c r="E15" s="2"/>
      <c r="I15" s="30"/>
      <c r="L15" s="288"/>
      <c r="M15" s="18">
        <v>9</v>
      </c>
    </row>
    <row r="16" spans="2:15" ht="15.75" customHeight="1">
      <c r="B16" s="29" t="s">
        <v>204</v>
      </c>
      <c r="F16" s="2"/>
      <c r="I16" s="30"/>
      <c r="L16" s="288"/>
      <c r="M16" s="18">
        <v>10</v>
      </c>
    </row>
    <row r="17" spans="2:15" ht="15.75" customHeight="1">
      <c r="B17" s="351" t="s">
        <v>68</v>
      </c>
      <c r="C17" s="352"/>
      <c r="D17" s="352"/>
      <c r="E17" s="352"/>
      <c r="F17" s="352"/>
      <c r="G17" s="352"/>
      <c r="H17" s="352"/>
      <c r="I17" s="353"/>
      <c r="L17" s="288"/>
      <c r="M17" s="18">
        <v>11</v>
      </c>
    </row>
    <row r="18" spans="2:15" ht="15.75" customHeight="1">
      <c r="B18" s="29" t="s">
        <v>205</v>
      </c>
      <c r="D18" s="215"/>
      <c r="I18" s="30"/>
      <c r="L18" s="288"/>
      <c r="M18" s="18">
        <v>12</v>
      </c>
      <c r="O18" s="4"/>
    </row>
    <row r="19" spans="2:15" ht="15.75" customHeight="1">
      <c r="B19" s="354" t="s">
        <v>209</v>
      </c>
      <c r="C19" s="355"/>
      <c r="D19" s="355"/>
      <c r="E19" s="355"/>
      <c r="F19" s="355"/>
      <c r="G19" s="355"/>
      <c r="H19" s="355"/>
      <c r="I19" s="356"/>
      <c r="L19" s="288"/>
      <c r="M19" s="18">
        <v>13</v>
      </c>
      <c r="O19" s="4"/>
    </row>
    <row r="20" spans="2:15" ht="15.75" customHeight="1">
      <c r="B20" s="357"/>
      <c r="C20" s="358"/>
      <c r="D20" s="358"/>
      <c r="E20" s="358"/>
      <c r="F20" s="358"/>
      <c r="G20" s="358"/>
      <c r="H20" s="358"/>
      <c r="I20" s="359"/>
      <c r="J20" s="1"/>
      <c r="L20" s="288"/>
      <c r="M20" s="18">
        <v>14</v>
      </c>
      <c r="O20" s="4"/>
    </row>
    <row r="21" spans="2:15" ht="15.75" customHeight="1">
      <c r="L21" s="288"/>
      <c r="M21" s="18">
        <v>15</v>
      </c>
      <c r="O21" s="4"/>
    </row>
    <row r="22" spans="2:15" ht="15.75" customHeight="1">
      <c r="B22" s="225" t="s">
        <v>273</v>
      </c>
      <c r="C22" s="214" t="s">
        <v>272</v>
      </c>
      <c r="D22" s="32"/>
      <c r="E22" s="32"/>
      <c r="F22" s="32"/>
      <c r="G22" s="32"/>
      <c r="H22" s="32"/>
      <c r="I22" s="177" t="s">
        <v>43</v>
      </c>
      <c r="J22" s="1"/>
      <c r="K22" s="1"/>
      <c r="L22" s="288"/>
      <c r="M22" s="18">
        <v>16</v>
      </c>
      <c r="O22" s="4"/>
    </row>
    <row r="23" spans="2:15" ht="15.75" customHeight="1">
      <c r="B23" s="29"/>
      <c r="C23" s="38" t="s">
        <v>42</v>
      </c>
      <c r="D23" s="2"/>
      <c r="I23" s="30"/>
      <c r="K23" s="1"/>
      <c r="L23" s="288"/>
      <c r="M23" s="18">
        <v>17</v>
      </c>
      <c r="O23" s="4"/>
    </row>
    <row r="24" spans="2:15" ht="15.75" customHeight="1">
      <c r="B24" s="216"/>
      <c r="C24" s="25" t="s">
        <v>44</v>
      </c>
      <c r="D24" s="226" t="s">
        <v>275</v>
      </c>
      <c r="E24" t="s">
        <v>274</v>
      </c>
      <c r="I24" s="175" t="s">
        <v>206</v>
      </c>
      <c r="K24" s="1"/>
      <c r="L24" s="288"/>
      <c r="M24" s="18">
        <v>18</v>
      </c>
      <c r="O24" s="4"/>
    </row>
    <row r="25" spans="2:15" ht="15.75" customHeight="1">
      <c r="B25" s="216"/>
      <c r="C25" s="1"/>
      <c r="E25" s="38" t="s">
        <v>42</v>
      </c>
      <c r="G25" s="348" t="s">
        <v>175</v>
      </c>
      <c r="H25" s="349"/>
      <c r="I25" s="350"/>
      <c r="K25" s="1"/>
      <c r="L25" s="288"/>
      <c r="M25" s="18">
        <v>19</v>
      </c>
      <c r="O25" s="4"/>
    </row>
    <row r="26" spans="2:15" ht="15.75" customHeight="1">
      <c r="B26" s="217"/>
      <c r="C26" s="104"/>
      <c r="D26" s="34"/>
      <c r="E26" s="25" t="s">
        <v>44</v>
      </c>
      <c r="F26" s="34"/>
      <c r="G26" s="34"/>
      <c r="H26" s="34"/>
      <c r="I26" s="35"/>
      <c r="K26" s="1"/>
      <c r="L26" s="288"/>
      <c r="M26" s="18">
        <v>20</v>
      </c>
      <c r="O26" s="4"/>
    </row>
    <row r="27" spans="2:15" ht="15.75" customHeight="1">
      <c r="K27" s="1"/>
      <c r="L27" s="288"/>
      <c r="M27" s="18">
        <v>21</v>
      </c>
      <c r="O27" s="4"/>
    </row>
    <row r="28" spans="2:15" ht="15.75" customHeight="1">
      <c r="B28" s="294" t="s">
        <v>193</v>
      </c>
      <c r="C28" s="295"/>
      <c r="D28" s="296"/>
      <c r="E28" s="297">
        <v>2</v>
      </c>
      <c r="F28" s="337" t="str">
        <f>VLOOKUP(E28,C30:D31,2)</f>
        <v>提出は不要です。</v>
      </c>
      <c r="G28" s="338"/>
      <c r="H28" s="338"/>
      <c r="I28" s="339"/>
      <c r="K28" s="1"/>
      <c r="L28" s="288"/>
      <c r="M28" s="18">
        <v>22</v>
      </c>
      <c r="O28" s="4"/>
    </row>
    <row r="29" spans="2:15" ht="15.75" customHeight="1">
      <c r="B29" s="299" t="s">
        <v>276</v>
      </c>
      <c r="C29" s="300" t="s">
        <v>194</v>
      </c>
      <c r="D29" s="301"/>
      <c r="E29" s="301"/>
      <c r="F29" s="301"/>
      <c r="G29" s="300"/>
      <c r="H29" s="300"/>
      <c r="I29" s="302"/>
      <c r="K29" s="1"/>
      <c r="L29" s="288"/>
      <c r="M29" s="18">
        <v>23</v>
      </c>
      <c r="O29" s="4"/>
    </row>
    <row r="30" spans="2:15" ht="15.75" customHeight="1">
      <c r="B30" s="303"/>
      <c r="C30" s="297">
        <v>1</v>
      </c>
      <c r="D30" s="342" t="s">
        <v>214</v>
      </c>
      <c r="E30" s="343"/>
      <c r="F30" s="343"/>
      <c r="G30" s="343"/>
      <c r="H30" s="343"/>
      <c r="I30" s="344"/>
      <c r="K30" s="1"/>
      <c r="L30" s="288"/>
      <c r="M30" s="18">
        <v>24</v>
      </c>
      <c r="O30" s="4"/>
    </row>
    <row r="31" spans="2:15" ht="15.75" customHeight="1">
      <c r="B31" s="304"/>
      <c r="C31" s="297">
        <v>2</v>
      </c>
      <c r="D31" s="345" t="s">
        <v>48</v>
      </c>
      <c r="E31" s="346"/>
      <c r="F31" s="346"/>
      <c r="G31" s="346"/>
      <c r="H31" s="346"/>
      <c r="I31" s="347"/>
      <c r="K31" s="1"/>
      <c r="L31" s="288"/>
      <c r="M31" s="18">
        <v>25</v>
      </c>
      <c r="O31" s="4"/>
    </row>
    <row r="32" spans="2:15" ht="15.75" customHeight="1">
      <c r="B32" s="294"/>
      <c r="C32" s="295"/>
      <c r="D32" s="295"/>
      <c r="E32" s="305"/>
      <c r="F32" s="305"/>
      <c r="G32" s="305"/>
      <c r="H32" s="305"/>
      <c r="I32" s="306"/>
      <c r="L32" s="288"/>
      <c r="M32" s="18">
        <v>26</v>
      </c>
      <c r="O32" s="4"/>
    </row>
    <row r="33" spans="2:15" ht="15.75" customHeight="1">
      <c r="B33" s="307" t="s">
        <v>279</v>
      </c>
      <c r="C33" s="305" t="s">
        <v>277</v>
      </c>
      <c r="D33" s="305"/>
      <c r="E33" s="305"/>
      <c r="F33" s="305"/>
      <c r="G33" s="305"/>
      <c r="H33" s="305"/>
      <c r="I33" s="308" t="s">
        <v>49</v>
      </c>
      <c r="L33" s="288"/>
      <c r="M33" s="18">
        <v>27</v>
      </c>
      <c r="O33" s="4"/>
    </row>
    <row r="34" spans="2:15" ht="15.75" customHeight="1">
      <c r="B34" s="303"/>
      <c r="C34" s="308" t="s">
        <v>49</v>
      </c>
      <c r="D34" s="300"/>
      <c r="E34" s="300"/>
      <c r="F34" s="300" t="s">
        <v>278</v>
      </c>
      <c r="G34" s="300"/>
      <c r="H34" s="300"/>
      <c r="I34" s="302"/>
      <c r="L34" s="288"/>
      <c r="M34" s="18">
        <v>28</v>
      </c>
      <c r="O34" s="4"/>
    </row>
    <row r="35" spans="2:15">
      <c r="B35" s="304"/>
      <c r="C35" s="308" t="s">
        <v>50</v>
      </c>
      <c r="D35" s="309"/>
      <c r="E35" s="309"/>
      <c r="F35" s="309"/>
      <c r="G35" s="309"/>
      <c r="H35" s="310"/>
      <c r="I35" s="311"/>
      <c r="L35" s="288"/>
      <c r="M35" s="18">
        <v>29</v>
      </c>
      <c r="O35" s="4"/>
    </row>
    <row r="36" spans="2:15">
      <c r="B36" s="300"/>
      <c r="C36" s="300"/>
      <c r="D36" s="300"/>
      <c r="E36" s="300"/>
      <c r="F36" s="300"/>
      <c r="G36" s="300"/>
      <c r="H36" s="300"/>
      <c r="I36" s="300"/>
      <c r="L36" s="288"/>
      <c r="M36" s="18">
        <v>30</v>
      </c>
    </row>
    <row r="37" spans="2:15">
      <c r="B37" s="312" t="s">
        <v>257</v>
      </c>
      <c r="C37" s="305"/>
      <c r="D37" s="305"/>
      <c r="E37" s="305"/>
      <c r="F37" s="305"/>
      <c r="G37" s="305"/>
      <c r="H37" s="305"/>
      <c r="I37" s="306"/>
      <c r="L37" s="288"/>
      <c r="M37" s="18">
        <v>31</v>
      </c>
    </row>
    <row r="38" spans="2:15">
      <c r="B38" s="313" t="s">
        <v>51</v>
      </c>
      <c r="C38" s="300"/>
      <c r="D38" s="300"/>
      <c r="E38" s="300"/>
      <c r="F38" s="300"/>
      <c r="G38" s="300"/>
      <c r="H38" s="300"/>
      <c r="I38" s="302"/>
      <c r="L38" s="288"/>
      <c r="M38" s="18">
        <v>32</v>
      </c>
    </row>
    <row r="39" spans="2:15" ht="14.25" thickBot="1">
      <c r="B39" s="303"/>
      <c r="C39" s="314" t="s">
        <v>8</v>
      </c>
      <c r="D39" s="340" t="s">
        <v>10</v>
      </c>
      <c r="E39" s="341"/>
      <c r="F39" s="340" t="s">
        <v>11</v>
      </c>
      <c r="G39" s="341"/>
      <c r="H39" s="300"/>
      <c r="I39" s="302"/>
      <c r="L39" s="288"/>
      <c r="M39" s="18">
        <v>33</v>
      </c>
    </row>
    <row r="40" spans="2:15" ht="14.25" thickTop="1">
      <c r="B40" s="304"/>
      <c r="C40" s="308" t="s">
        <v>255</v>
      </c>
      <c r="D40" s="298">
        <v>9</v>
      </c>
      <c r="E40" s="315" t="s">
        <v>256</v>
      </c>
      <c r="F40" s="298">
        <v>6</v>
      </c>
      <c r="G40" s="315" t="s">
        <v>256</v>
      </c>
      <c r="H40" s="309"/>
      <c r="I40" s="311"/>
      <c r="L40" s="288"/>
      <c r="M40" s="18">
        <v>34</v>
      </c>
    </row>
    <row r="41" spans="2:15">
      <c r="B41" s="312" t="s">
        <v>258</v>
      </c>
      <c r="C41" s="305"/>
      <c r="D41" s="305"/>
      <c r="E41" s="305"/>
      <c r="F41" s="305"/>
      <c r="G41" s="305"/>
      <c r="H41" s="305"/>
      <c r="I41" s="306"/>
      <c r="L41" s="288"/>
      <c r="M41" s="18">
        <v>35</v>
      </c>
    </row>
    <row r="42" spans="2:15">
      <c r="B42" s="313" t="s">
        <v>51</v>
      </c>
      <c r="C42" s="300"/>
      <c r="D42" s="300"/>
      <c r="E42" s="300"/>
      <c r="F42" s="300"/>
      <c r="G42" s="300"/>
      <c r="H42" s="300"/>
      <c r="I42" s="302"/>
      <c r="L42" s="288"/>
      <c r="M42" s="18">
        <v>36</v>
      </c>
    </row>
    <row r="43" spans="2:15" ht="14.25" thickBot="1">
      <c r="B43" s="303"/>
      <c r="C43" s="314" t="s">
        <v>8</v>
      </c>
      <c r="D43" s="340" t="s">
        <v>10</v>
      </c>
      <c r="E43" s="341"/>
      <c r="F43" s="340" t="s">
        <v>11</v>
      </c>
      <c r="G43" s="341"/>
      <c r="H43" s="300"/>
      <c r="I43" s="302"/>
      <c r="L43" s="288"/>
      <c r="M43" s="18">
        <v>37</v>
      </c>
    </row>
    <row r="44" spans="2:15" ht="14.25" thickTop="1">
      <c r="B44" s="304"/>
      <c r="C44" s="308" t="s">
        <v>9</v>
      </c>
      <c r="D44" s="298">
        <v>5</v>
      </c>
      <c r="E44" s="315" t="s">
        <v>256</v>
      </c>
      <c r="F44" s="298">
        <v>4</v>
      </c>
      <c r="G44" s="315" t="s">
        <v>256</v>
      </c>
      <c r="H44" s="309"/>
      <c r="I44" s="311"/>
      <c r="L44" s="288"/>
      <c r="M44" s="18">
        <v>38</v>
      </c>
    </row>
    <row r="45" spans="2:15">
      <c r="H45" s="26"/>
      <c r="L45" s="288"/>
      <c r="M45" s="18">
        <v>39</v>
      </c>
    </row>
    <row r="46" spans="2:15">
      <c r="L46" s="288"/>
      <c r="M46" s="18">
        <v>40</v>
      </c>
    </row>
    <row r="47" spans="2:15">
      <c r="L47" s="288"/>
      <c r="M47" s="18">
        <v>41</v>
      </c>
    </row>
    <row r="48" spans="2:15">
      <c r="L48" s="288"/>
      <c r="M48" s="18">
        <v>42</v>
      </c>
    </row>
    <row r="49" spans="3:13">
      <c r="H49" s="4"/>
      <c r="I49" s="4"/>
      <c r="L49" s="288"/>
      <c r="M49" s="18">
        <v>43</v>
      </c>
    </row>
    <row r="50" spans="3:13">
      <c r="L50" s="288"/>
      <c r="M50" s="18">
        <v>44</v>
      </c>
    </row>
    <row r="51" spans="3:13">
      <c r="C51" s="26"/>
      <c r="D51" s="26"/>
      <c r="F51" s="26"/>
      <c r="H51" s="26"/>
      <c r="L51" s="288"/>
      <c r="M51" s="18">
        <v>45</v>
      </c>
    </row>
    <row r="52" spans="3:13">
      <c r="L52" s="288"/>
      <c r="M52" s="18">
        <v>46</v>
      </c>
    </row>
    <row r="53" spans="3:13">
      <c r="L53" s="288"/>
      <c r="M53" s="18">
        <v>47</v>
      </c>
    </row>
    <row r="54" spans="3:13">
      <c r="L54" s="288"/>
      <c r="M54" s="18">
        <v>48</v>
      </c>
    </row>
    <row r="55" spans="3:13">
      <c r="L55" s="288"/>
      <c r="M55" s="18">
        <v>49</v>
      </c>
    </row>
    <row r="56" spans="3:13">
      <c r="L56" s="288"/>
      <c r="M56" s="18">
        <v>50</v>
      </c>
    </row>
    <row r="57" spans="3:13">
      <c r="L57" s="288"/>
      <c r="M57" s="18">
        <v>51</v>
      </c>
    </row>
    <row r="58" spans="3:13">
      <c r="L58" s="288"/>
      <c r="M58" s="18">
        <v>52</v>
      </c>
    </row>
    <row r="59" spans="3:13">
      <c r="L59" s="288"/>
      <c r="M59" s="18">
        <v>53</v>
      </c>
    </row>
    <row r="60" spans="3:13">
      <c r="L60" s="288"/>
      <c r="M60" s="18">
        <v>54</v>
      </c>
    </row>
    <row r="61" spans="3:13">
      <c r="L61" s="288"/>
      <c r="M61" s="18">
        <v>55</v>
      </c>
    </row>
    <row r="62" spans="3:13">
      <c r="L62" s="288"/>
      <c r="M62" s="18">
        <v>56</v>
      </c>
    </row>
    <row r="63" spans="3:13">
      <c r="L63" s="288"/>
      <c r="M63" s="18">
        <v>57</v>
      </c>
    </row>
    <row r="64" spans="3:13">
      <c r="L64" s="288"/>
      <c r="M64" s="18">
        <v>58</v>
      </c>
    </row>
    <row r="65" spans="3:13">
      <c r="L65" s="288"/>
      <c r="M65" s="18">
        <v>59</v>
      </c>
    </row>
    <row r="66" spans="3:13">
      <c r="L66" s="288"/>
      <c r="M66" s="18">
        <v>60</v>
      </c>
    </row>
    <row r="67" spans="3:13">
      <c r="L67" s="288"/>
      <c r="M67" s="18">
        <v>61</v>
      </c>
    </row>
    <row r="68" spans="3:13">
      <c r="L68" s="288"/>
      <c r="M68" s="18">
        <v>62</v>
      </c>
    </row>
    <row r="69" spans="3:13">
      <c r="L69" s="288"/>
      <c r="M69" s="18">
        <v>63</v>
      </c>
    </row>
    <row r="70" spans="3:13">
      <c r="L70" s="288"/>
      <c r="M70" s="18">
        <v>64</v>
      </c>
    </row>
    <row r="71" spans="3:13">
      <c r="L71" s="288"/>
      <c r="M71" s="18">
        <v>65</v>
      </c>
    </row>
    <row r="72" spans="3:13">
      <c r="E72" s="1"/>
      <c r="F72" s="1"/>
      <c r="G72" s="1"/>
      <c r="H72" s="1"/>
      <c r="I72" s="1"/>
      <c r="J72" s="1"/>
      <c r="L72" s="288"/>
      <c r="M72" s="18">
        <v>66</v>
      </c>
    </row>
    <row r="73" spans="3:13">
      <c r="D73" s="1"/>
      <c r="E73" s="1"/>
      <c r="F73" s="1"/>
      <c r="G73" s="1"/>
      <c r="H73" s="1"/>
      <c r="I73" s="1"/>
      <c r="J73" s="1"/>
      <c r="L73" s="288"/>
      <c r="M73" s="18">
        <v>67</v>
      </c>
    </row>
    <row r="74" spans="3:13">
      <c r="C74" s="1"/>
      <c r="D74" s="1"/>
      <c r="E74" s="1"/>
      <c r="F74" s="1"/>
      <c r="G74" s="1"/>
      <c r="H74" s="1"/>
      <c r="I74" s="1"/>
      <c r="J74" s="1"/>
      <c r="L74" s="288"/>
      <c r="M74" s="18">
        <v>68</v>
      </c>
    </row>
    <row r="75" spans="3:13">
      <c r="C75" s="1"/>
      <c r="D75" s="1"/>
      <c r="E75" s="1"/>
      <c r="F75" s="1"/>
      <c r="G75" s="1"/>
      <c r="H75" s="1"/>
      <c r="I75" s="1"/>
      <c r="J75" s="1"/>
      <c r="L75" s="288"/>
      <c r="M75" s="18">
        <v>69</v>
      </c>
    </row>
    <row r="76" spans="3:13">
      <c r="F76" s="1"/>
      <c r="G76" s="1"/>
      <c r="H76" s="1"/>
      <c r="I76" s="1"/>
      <c r="J76" s="1"/>
      <c r="L76" s="288"/>
      <c r="M76" s="18">
        <v>70</v>
      </c>
    </row>
    <row r="77" spans="3:13">
      <c r="C77" s="1"/>
      <c r="D77" s="1"/>
      <c r="E77" s="1"/>
      <c r="F77" s="1"/>
      <c r="G77" s="1"/>
      <c r="H77" s="1"/>
      <c r="I77" s="1"/>
      <c r="J77" s="1"/>
      <c r="L77" s="288"/>
      <c r="M77" s="18">
        <v>71</v>
      </c>
    </row>
    <row r="78" spans="3:13">
      <c r="C78" s="1"/>
      <c r="D78" s="1"/>
      <c r="E78" s="1"/>
      <c r="F78" s="1"/>
      <c r="G78" s="1"/>
      <c r="H78" s="1"/>
      <c r="I78" s="1"/>
      <c r="J78" s="1"/>
      <c r="L78" s="288"/>
      <c r="M78" s="18">
        <v>72</v>
      </c>
    </row>
    <row r="79" spans="3:13">
      <c r="C79" s="1"/>
      <c r="D79" s="1"/>
      <c r="E79" s="1"/>
      <c r="F79" s="1"/>
      <c r="G79" s="1"/>
      <c r="H79" s="1"/>
      <c r="I79" s="1"/>
      <c r="J79" s="1"/>
      <c r="L79" s="288"/>
      <c r="M79" s="18">
        <v>73</v>
      </c>
    </row>
    <row r="80" spans="3:13">
      <c r="C80" s="1"/>
      <c r="D80" s="1"/>
      <c r="E80" s="1"/>
      <c r="F80" s="1"/>
      <c r="G80" s="1"/>
      <c r="H80" s="1"/>
      <c r="I80" s="1"/>
      <c r="J80" s="1"/>
      <c r="L80" s="288"/>
      <c r="M80" s="18">
        <v>74</v>
      </c>
    </row>
    <row r="81" spans="2:13">
      <c r="C81" s="1"/>
      <c r="D81" s="1"/>
      <c r="E81" s="1"/>
      <c r="F81" s="57"/>
      <c r="G81" s="1"/>
      <c r="H81" s="2"/>
      <c r="I81" s="1"/>
      <c r="J81" s="1"/>
      <c r="L81" s="288"/>
      <c r="M81" s="18">
        <v>75</v>
      </c>
    </row>
    <row r="82" spans="2:13">
      <c r="B82" s="1"/>
      <c r="C82" s="1"/>
      <c r="D82" s="1"/>
      <c r="E82" s="1"/>
      <c r="F82" s="1"/>
      <c r="G82" s="1"/>
      <c r="I82" s="1"/>
      <c r="J82" s="1"/>
      <c r="L82" s="288"/>
      <c r="M82" s="18">
        <v>76</v>
      </c>
    </row>
    <row r="83" spans="2:13">
      <c r="C83" s="56"/>
      <c r="D83" s="1"/>
      <c r="E83" s="1"/>
      <c r="F83" s="1"/>
      <c r="G83" s="1"/>
      <c r="H83" s="1"/>
      <c r="I83" s="1"/>
      <c r="J83" s="1"/>
      <c r="L83" s="288"/>
      <c r="M83" s="18">
        <v>77</v>
      </c>
    </row>
    <row r="84" spans="2:13">
      <c r="C84" s="1"/>
      <c r="D84" s="1"/>
      <c r="E84" s="1"/>
      <c r="F84" s="1"/>
      <c r="G84" s="1"/>
      <c r="H84" s="1"/>
      <c r="I84" s="1"/>
      <c r="J84" s="1"/>
      <c r="L84" s="288"/>
      <c r="M84" s="18">
        <v>78</v>
      </c>
    </row>
    <row r="85" spans="2:13">
      <c r="C85" s="1"/>
      <c r="D85" s="1"/>
      <c r="E85" s="1"/>
      <c r="F85" s="1"/>
      <c r="G85" s="1"/>
      <c r="H85" s="1"/>
      <c r="I85" s="1"/>
      <c r="J85" s="1"/>
      <c r="L85" s="288"/>
      <c r="M85" s="18">
        <v>79</v>
      </c>
    </row>
    <row r="86" spans="2:13">
      <c r="C86" s="1"/>
      <c r="D86" s="1"/>
      <c r="E86" s="1"/>
      <c r="F86" s="1"/>
      <c r="G86" s="1"/>
      <c r="H86" s="1"/>
      <c r="I86" s="1"/>
      <c r="J86" s="1"/>
      <c r="L86" s="288"/>
      <c r="M86" s="18">
        <v>80</v>
      </c>
    </row>
    <row r="87" spans="2:13">
      <c r="C87" s="1"/>
      <c r="D87" s="1"/>
      <c r="E87" s="1"/>
      <c r="F87" s="1"/>
      <c r="G87" s="1"/>
      <c r="H87" s="1"/>
      <c r="I87" s="1"/>
      <c r="J87" s="1"/>
      <c r="L87" s="288"/>
      <c r="M87" s="18">
        <v>81</v>
      </c>
    </row>
    <row r="88" spans="2:13">
      <c r="C88" s="1"/>
      <c r="D88" s="1"/>
      <c r="E88" s="1"/>
      <c r="F88" s="1"/>
      <c r="G88" s="1"/>
      <c r="H88" s="1"/>
      <c r="I88" s="1"/>
      <c r="J88" s="1"/>
      <c r="L88" s="288"/>
      <c r="M88" s="18">
        <v>82</v>
      </c>
    </row>
    <row r="89" spans="2:13">
      <c r="C89" s="1"/>
      <c r="D89" s="1"/>
      <c r="E89" s="1"/>
      <c r="F89" s="1"/>
      <c r="G89" s="1"/>
      <c r="H89" s="1"/>
      <c r="I89" s="1"/>
      <c r="J89" s="1"/>
      <c r="L89" s="288"/>
      <c r="M89" s="18">
        <v>83</v>
      </c>
    </row>
    <row r="90" spans="2:13">
      <c r="C90" s="1"/>
      <c r="D90" s="1"/>
      <c r="E90" s="1"/>
      <c r="F90" s="1"/>
      <c r="G90" s="1"/>
      <c r="H90" s="1"/>
      <c r="I90" s="1"/>
      <c r="J90" s="1"/>
      <c r="L90" s="288"/>
      <c r="M90" s="18">
        <v>84</v>
      </c>
    </row>
    <row r="91" spans="2:13">
      <c r="C91" s="1"/>
      <c r="D91" s="1"/>
      <c r="E91" s="1"/>
      <c r="F91" s="1"/>
      <c r="G91" s="1"/>
      <c r="H91" s="1"/>
      <c r="I91" s="1"/>
      <c r="J91" s="1"/>
      <c r="L91" s="288"/>
      <c r="M91" s="18">
        <v>85</v>
      </c>
    </row>
    <row r="92" spans="2:13">
      <c r="E92" s="10"/>
      <c r="F92" s="1"/>
      <c r="G92" s="1"/>
      <c r="H92" s="1"/>
      <c r="I92" s="1"/>
      <c r="J92" s="1"/>
      <c r="L92" s="288"/>
      <c r="M92" s="18">
        <v>86</v>
      </c>
    </row>
    <row r="93" spans="2:13">
      <c r="F93" s="1"/>
      <c r="G93" s="1"/>
      <c r="H93" s="1"/>
      <c r="I93" s="1"/>
      <c r="J93" s="1"/>
      <c r="L93" s="288"/>
      <c r="M93" s="18">
        <v>87</v>
      </c>
    </row>
    <row r="94" spans="2:13">
      <c r="C94" s="26"/>
      <c r="F94" s="1"/>
      <c r="G94" s="1"/>
      <c r="H94" s="1"/>
      <c r="I94" s="1"/>
      <c r="J94" s="1"/>
      <c r="L94" s="288"/>
      <c r="M94" s="18">
        <v>88</v>
      </c>
    </row>
    <row r="95" spans="2:13">
      <c r="C95" s="26"/>
      <c r="F95" s="1"/>
      <c r="G95" s="1"/>
      <c r="H95" s="1"/>
      <c r="I95" s="1"/>
      <c r="J95" s="1"/>
      <c r="L95" s="288"/>
      <c r="M95" s="18">
        <v>89</v>
      </c>
    </row>
    <row r="96" spans="2:13">
      <c r="C96" s="26"/>
      <c r="F96" s="1"/>
      <c r="G96" s="1"/>
      <c r="H96" s="1"/>
      <c r="I96" s="1"/>
      <c r="J96" s="1"/>
      <c r="L96" s="288"/>
      <c r="M96" s="18">
        <v>90</v>
      </c>
    </row>
    <row r="97" spans="3:13">
      <c r="C97" s="26"/>
      <c r="F97" s="1"/>
      <c r="G97" s="1"/>
      <c r="H97" s="1"/>
      <c r="I97" s="1"/>
      <c r="J97" s="1"/>
      <c r="L97" s="288"/>
      <c r="M97" s="18">
        <v>91</v>
      </c>
    </row>
    <row r="98" spans="3:13">
      <c r="C98" s="39"/>
      <c r="D98" s="1"/>
      <c r="E98" s="1"/>
      <c r="F98" s="1"/>
      <c r="G98" s="1"/>
      <c r="H98" s="1"/>
      <c r="I98" s="1"/>
      <c r="J98" s="1"/>
      <c r="L98" s="288"/>
      <c r="M98" s="18">
        <v>92</v>
      </c>
    </row>
    <row r="99" spans="3:13">
      <c r="C99" s="1"/>
      <c r="D99" s="1"/>
      <c r="E99" s="1"/>
      <c r="F99" s="1"/>
      <c r="G99" s="1"/>
      <c r="H99" s="1"/>
      <c r="I99" s="1"/>
      <c r="J99" s="1"/>
      <c r="L99" s="288"/>
      <c r="M99" s="18">
        <v>93</v>
      </c>
    </row>
    <row r="100" spans="3:13">
      <c r="C100" s="2"/>
      <c r="E100" s="1"/>
      <c r="F100" s="1"/>
      <c r="G100" s="1"/>
      <c r="H100" s="1"/>
      <c r="I100" s="1"/>
      <c r="J100" s="1"/>
      <c r="L100" s="288"/>
      <c r="M100" s="18">
        <v>94</v>
      </c>
    </row>
    <row r="101" spans="3:13">
      <c r="D101" s="1"/>
      <c r="E101" s="1"/>
      <c r="F101" s="1"/>
      <c r="G101" s="1"/>
      <c r="J101" s="1"/>
      <c r="L101" s="288"/>
      <c r="M101" s="18">
        <v>95</v>
      </c>
    </row>
    <row r="102" spans="3:13">
      <c r="D102" s="1"/>
      <c r="E102" s="1"/>
      <c r="F102" s="1"/>
      <c r="G102" s="1"/>
      <c r="L102" s="288"/>
      <c r="M102" s="18">
        <v>96</v>
      </c>
    </row>
    <row r="103" spans="3:13">
      <c r="C103" s="2"/>
      <c r="D103" s="1"/>
      <c r="E103" s="1"/>
      <c r="F103" s="1"/>
      <c r="G103" s="1"/>
      <c r="I103" s="1"/>
      <c r="L103" s="288"/>
      <c r="M103" s="18">
        <v>97</v>
      </c>
    </row>
    <row r="104" spans="3:13">
      <c r="C104" s="1"/>
      <c r="D104" s="1"/>
      <c r="E104" s="1"/>
      <c r="F104" s="1"/>
      <c r="G104" s="1"/>
      <c r="I104" s="1"/>
      <c r="L104" s="288"/>
      <c r="M104" s="18">
        <v>98</v>
      </c>
    </row>
    <row r="105" spans="3:13">
      <c r="D105" s="1"/>
      <c r="E105" s="1"/>
      <c r="F105" s="1"/>
      <c r="G105" s="1"/>
      <c r="I105" s="1"/>
      <c r="L105" s="288"/>
      <c r="M105" s="18">
        <v>99</v>
      </c>
    </row>
    <row r="106" spans="3:13">
      <c r="C106" s="1"/>
      <c r="D106" s="1"/>
      <c r="E106" s="1"/>
      <c r="F106" s="1"/>
      <c r="G106" s="1"/>
      <c r="I106" s="1"/>
      <c r="L106" s="288"/>
      <c r="M106" s="18">
        <v>100</v>
      </c>
    </row>
    <row r="107" spans="3:13">
      <c r="C107" s="1"/>
      <c r="D107" s="1"/>
      <c r="E107" s="1"/>
      <c r="F107" s="1"/>
      <c r="G107" s="1"/>
      <c r="H107" s="1"/>
      <c r="I107" s="1"/>
      <c r="J107" s="1"/>
      <c r="L107" s="288"/>
      <c r="M107" s="18">
        <v>101</v>
      </c>
    </row>
    <row r="108" spans="3:13">
      <c r="D108" s="1"/>
      <c r="E108" s="1"/>
      <c r="F108" s="1"/>
      <c r="G108" s="1"/>
      <c r="H108" s="1"/>
      <c r="I108" s="1"/>
      <c r="J108" s="1"/>
      <c r="L108" s="288"/>
      <c r="M108" s="18">
        <v>102</v>
      </c>
    </row>
    <row r="109" spans="3:13">
      <c r="C109" s="1"/>
      <c r="D109" s="1"/>
      <c r="E109" s="1"/>
      <c r="F109" s="1"/>
      <c r="G109" s="1"/>
      <c r="H109" s="1"/>
      <c r="I109" s="1"/>
      <c r="J109" s="1"/>
      <c r="L109" s="288"/>
      <c r="M109" s="18">
        <v>103</v>
      </c>
    </row>
    <row r="110" spans="3:13">
      <c r="C110" s="1"/>
      <c r="D110" s="1"/>
      <c r="E110" s="1"/>
      <c r="F110" s="1"/>
      <c r="G110" s="1"/>
      <c r="H110" s="1"/>
      <c r="I110" s="1"/>
      <c r="J110" s="1"/>
      <c r="L110" s="288"/>
      <c r="M110" s="18">
        <v>104</v>
      </c>
    </row>
    <row r="111" spans="3:13">
      <c r="C111" s="1"/>
      <c r="D111" s="1"/>
      <c r="E111" s="1"/>
      <c r="F111" s="1"/>
      <c r="G111" s="1"/>
      <c r="H111" s="1"/>
      <c r="I111" s="1"/>
      <c r="J111" s="1"/>
    </row>
    <row r="112" spans="3:13">
      <c r="C112" s="1"/>
      <c r="D112" s="1"/>
      <c r="E112" s="1"/>
      <c r="F112" s="1"/>
      <c r="G112" s="1"/>
      <c r="H112" s="1"/>
      <c r="I112" s="1"/>
      <c r="J112" s="1"/>
    </row>
    <row r="113" spans="3:10">
      <c r="C113" s="1"/>
      <c r="D113" s="1"/>
      <c r="E113" s="1"/>
      <c r="F113" s="1"/>
      <c r="G113" s="1"/>
      <c r="H113" s="1"/>
      <c r="I113" s="1"/>
      <c r="J113" s="1"/>
    </row>
    <row r="114" spans="3:10">
      <c r="C114" s="1"/>
      <c r="D114" s="1"/>
      <c r="E114" s="1"/>
      <c r="F114" s="1"/>
      <c r="G114" s="1"/>
      <c r="H114" s="1"/>
      <c r="I114" s="1"/>
      <c r="J114" s="1"/>
    </row>
    <row r="115" spans="3:10">
      <c r="C115" s="1"/>
      <c r="D115" s="1"/>
      <c r="E115" s="1"/>
      <c r="F115" s="1"/>
      <c r="G115" s="1"/>
      <c r="H115" s="1"/>
      <c r="I115" s="1"/>
      <c r="J115" s="1"/>
    </row>
    <row r="116" spans="3:10">
      <c r="C116" s="1"/>
      <c r="D116" s="1"/>
      <c r="E116" s="1"/>
      <c r="F116" s="1"/>
      <c r="G116" s="1"/>
      <c r="H116" s="1"/>
      <c r="I116" s="1"/>
      <c r="J116" s="1"/>
    </row>
    <row r="117" spans="3:10">
      <c r="C117" s="1"/>
      <c r="D117" s="1"/>
      <c r="E117" s="1"/>
      <c r="F117" s="1"/>
      <c r="G117" s="1"/>
      <c r="H117" s="1"/>
      <c r="I117" s="1"/>
      <c r="J117" s="1"/>
    </row>
    <row r="118" spans="3:10">
      <c r="C118" s="1"/>
      <c r="D118" s="1"/>
      <c r="E118" s="1"/>
      <c r="F118" s="1"/>
      <c r="G118" s="1"/>
      <c r="H118" s="1"/>
      <c r="I118" s="1"/>
      <c r="J118" s="1"/>
    </row>
    <row r="119" spans="3:10">
      <c r="C119" s="1"/>
      <c r="D119" s="1"/>
      <c r="E119" s="1"/>
      <c r="F119" s="1"/>
      <c r="G119" s="1"/>
      <c r="H119" s="1"/>
      <c r="I119" s="1"/>
      <c r="J119" s="1"/>
    </row>
    <row r="120" spans="3:10">
      <c r="C120" s="1"/>
      <c r="D120" s="1"/>
      <c r="E120" s="1"/>
      <c r="F120" s="1"/>
      <c r="G120" s="1"/>
      <c r="H120" s="1"/>
      <c r="I120" s="1"/>
      <c r="J120" s="1"/>
    </row>
    <row r="121" spans="3:10">
      <c r="C121" s="1"/>
      <c r="D121" s="1"/>
      <c r="E121" s="1"/>
      <c r="F121" s="1"/>
      <c r="G121" s="1"/>
      <c r="H121" s="1"/>
      <c r="I121" s="1"/>
      <c r="J121" s="1"/>
    </row>
    <row r="122" spans="3:10">
      <c r="C122" s="1"/>
      <c r="D122" s="1"/>
      <c r="E122" s="1"/>
      <c r="F122" s="1"/>
      <c r="G122" s="1"/>
      <c r="H122" s="1"/>
      <c r="I122" s="1"/>
      <c r="J122" s="1"/>
    </row>
    <row r="123" spans="3:10">
      <c r="C123" s="1"/>
      <c r="D123" s="1"/>
      <c r="E123" s="1"/>
      <c r="F123" s="1"/>
      <c r="G123" s="1"/>
      <c r="H123" s="1"/>
      <c r="I123" s="1"/>
      <c r="J123" s="1"/>
    </row>
    <row r="124" spans="3:10">
      <c r="C124" s="1"/>
      <c r="D124" s="1"/>
      <c r="E124" s="1"/>
      <c r="F124" s="1"/>
      <c r="G124" s="1"/>
      <c r="H124" s="1"/>
      <c r="I124" s="1"/>
      <c r="J124" s="1"/>
    </row>
    <row r="125" spans="3:10">
      <c r="C125" s="1"/>
      <c r="D125" s="1"/>
      <c r="E125" s="1"/>
      <c r="F125" s="1"/>
      <c r="G125" s="1"/>
      <c r="H125" s="1"/>
      <c r="I125" s="1"/>
      <c r="J125" s="1"/>
    </row>
    <row r="126" spans="3:10">
      <c r="C126" s="1"/>
      <c r="D126" s="1"/>
      <c r="E126" s="1"/>
      <c r="F126" s="1"/>
      <c r="G126" s="1"/>
      <c r="H126" s="1"/>
      <c r="I126" s="1"/>
      <c r="J126" s="1"/>
    </row>
    <row r="127" spans="3:10">
      <c r="C127" s="1"/>
      <c r="D127" s="1"/>
      <c r="E127" s="1"/>
      <c r="F127" s="1"/>
      <c r="G127" s="1"/>
      <c r="H127" s="1"/>
      <c r="I127" s="1"/>
      <c r="J127" s="1"/>
    </row>
    <row r="128" spans="3:10">
      <c r="C128" s="1"/>
      <c r="D128" s="1"/>
      <c r="E128" s="1"/>
      <c r="F128" s="1"/>
      <c r="G128" s="1"/>
      <c r="H128" s="1"/>
      <c r="I128" s="1"/>
      <c r="J128" s="1"/>
    </row>
    <row r="129" spans="3:10">
      <c r="C129" s="1"/>
      <c r="D129" s="1"/>
      <c r="E129" s="1"/>
      <c r="F129" s="1"/>
      <c r="G129" s="1"/>
      <c r="H129" s="1"/>
      <c r="I129" s="1"/>
      <c r="J129" s="1"/>
    </row>
    <row r="130" spans="3:10">
      <c r="C130" s="1"/>
      <c r="D130" s="1"/>
      <c r="E130" s="1"/>
      <c r="F130" s="1"/>
      <c r="G130" s="1"/>
      <c r="H130" s="1"/>
      <c r="I130" s="1"/>
      <c r="J130" s="1"/>
    </row>
    <row r="131" spans="3:10">
      <c r="C131" s="1"/>
      <c r="D131" s="1"/>
      <c r="E131" s="1"/>
      <c r="F131" s="1"/>
      <c r="G131" s="1"/>
      <c r="H131" s="1"/>
      <c r="I131" s="1"/>
      <c r="J131" s="1"/>
    </row>
    <row r="132" spans="3:10">
      <c r="C132" s="1"/>
      <c r="D132" s="1"/>
      <c r="E132" s="1"/>
      <c r="F132" s="1"/>
      <c r="G132" s="1"/>
      <c r="H132" s="1"/>
      <c r="I132" s="1"/>
      <c r="J132" s="1"/>
    </row>
    <row r="133" spans="3:10">
      <c r="C133" s="1"/>
      <c r="D133" s="1"/>
      <c r="E133" s="1"/>
      <c r="F133" s="1"/>
      <c r="G133" s="1"/>
      <c r="H133" s="1"/>
      <c r="I133" s="1"/>
      <c r="J133" s="1"/>
    </row>
    <row r="134" spans="3:10">
      <c r="C134" s="1"/>
      <c r="D134" s="1"/>
      <c r="E134" s="1"/>
      <c r="F134" s="1"/>
      <c r="G134" s="1"/>
      <c r="H134" s="1"/>
      <c r="I134" s="1"/>
      <c r="J134" s="1"/>
    </row>
    <row r="135" spans="3:10">
      <c r="C135" s="1"/>
      <c r="D135" s="1"/>
      <c r="E135" s="1"/>
      <c r="F135" s="1"/>
      <c r="G135" s="1"/>
      <c r="H135" s="1"/>
      <c r="I135" s="1"/>
      <c r="J135" s="1"/>
    </row>
    <row r="136" spans="3:10">
      <c r="C136" s="1"/>
      <c r="D136" s="1"/>
      <c r="E136" s="1"/>
      <c r="F136" s="1"/>
      <c r="G136" s="1"/>
      <c r="H136" s="1"/>
      <c r="I136" s="1"/>
      <c r="J136" s="1"/>
    </row>
    <row r="137" spans="3:10">
      <c r="C137" s="1"/>
      <c r="D137" s="1"/>
      <c r="E137" s="1"/>
      <c r="F137" s="1"/>
      <c r="G137" s="1"/>
      <c r="H137" s="1"/>
      <c r="I137" s="1"/>
      <c r="J137" s="1"/>
    </row>
    <row r="138" spans="3:10">
      <c r="C138" s="1"/>
      <c r="D138" s="1"/>
      <c r="E138" s="1"/>
      <c r="F138" s="1"/>
      <c r="G138" s="1"/>
      <c r="H138" s="1"/>
      <c r="I138" s="1"/>
      <c r="J138" s="1"/>
    </row>
    <row r="139" spans="3:10">
      <c r="C139" s="1"/>
      <c r="D139" s="1"/>
      <c r="E139" s="1"/>
      <c r="F139" s="1"/>
      <c r="G139" s="1"/>
      <c r="H139" s="1"/>
      <c r="I139" s="1"/>
      <c r="J139" s="1"/>
    </row>
    <row r="140" spans="3:10">
      <c r="C140" s="1"/>
      <c r="D140" s="1"/>
      <c r="E140" s="1"/>
      <c r="F140" s="1"/>
      <c r="G140" s="1"/>
      <c r="H140" s="1"/>
      <c r="I140" s="1"/>
      <c r="J140" s="1"/>
    </row>
  </sheetData>
  <sheetProtection sheet="1" objects="1" scenarios="1"/>
  <mergeCells count="19">
    <mergeCell ref="G25:I25"/>
    <mergeCell ref="B17:I17"/>
    <mergeCell ref="B19:I20"/>
    <mergeCell ref="H1:J1"/>
    <mergeCell ref="H2:J2"/>
    <mergeCell ref="H3:J3"/>
    <mergeCell ref="H4:J4"/>
    <mergeCell ref="G7:K7"/>
    <mergeCell ref="F1:G1"/>
    <mergeCell ref="F2:G2"/>
    <mergeCell ref="F3:G3"/>
    <mergeCell ref="F4:G4"/>
    <mergeCell ref="F28:I28"/>
    <mergeCell ref="D43:E43"/>
    <mergeCell ref="F43:G43"/>
    <mergeCell ref="D30:I30"/>
    <mergeCell ref="D31:I31"/>
    <mergeCell ref="D39:E39"/>
    <mergeCell ref="F39:G39"/>
  </mergeCells>
  <phoneticPr fontId="2"/>
  <conditionalFormatting sqref="B17:I17">
    <cfRule type="expression" dxfId="41" priority="4">
      <formula>$I$13=$C$14</formula>
    </cfRule>
  </conditionalFormatting>
  <conditionalFormatting sqref="B19:I20">
    <cfRule type="expression" dxfId="40" priority="3">
      <formula>$I$13=$C$15</formula>
    </cfRule>
  </conditionalFormatting>
  <conditionalFormatting sqref="D30:I30">
    <cfRule type="expression" dxfId="39" priority="1">
      <formula>$E$28=C30</formula>
    </cfRule>
  </conditionalFormatting>
  <conditionalFormatting sqref="H2">
    <cfRule type="expression" dxfId="38" priority="5">
      <formula>NOT(OR(LEN(H2)=13,LEN(H2)=0))</formula>
    </cfRule>
  </conditionalFormatting>
  <conditionalFormatting sqref="I24 G25:I25">
    <cfRule type="expression" dxfId="37" priority="2">
      <formula>$I$22=$E$26</formula>
    </cfRule>
  </conditionalFormatting>
  <dataValidations count="6">
    <dataValidation type="list" allowBlank="1" showInputMessage="1" showErrorMessage="1" sqref="I9" xr:uid="{00000000-0002-0000-0000-000002000000}">
      <formula1>$C$10:$C$11</formula1>
    </dataValidation>
    <dataValidation type="list" allowBlank="1" showInputMessage="1" showErrorMessage="1" sqref="I22 E29 I13 C16" xr:uid="{00000000-0002-0000-0000-000000000000}">
      <formula1>$C$14:$C$15</formula1>
    </dataValidation>
    <dataValidation type="list" allowBlank="1" showInputMessage="1" showErrorMessage="1" sqref="I24" xr:uid="{00000000-0002-0000-0000-000003000000}">
      <formula1>$E$25:$E$26</formula1>
    </dataValidation>
    <dataValidation type="list" allowBlank="1" showInputMessage="1" showErrorMessage="1" sqref="I33" xr:uid="{00000000-0002-0000-0000-000001000000}">
      <formula1>$C$34:$C$35</formula1>
    </dataValidation>
    <dataValidation type="list" allowBlank="1" showInputMessage="1" showErrorMessage="1" sqref="E28" xr:uid="{051A9503-140E-4F54-8904-B5B2B27499D9}">
      <formula1>$C$30:$C$31</formula1>
    </dataValidation>
    <dataValidation type="list" allowBlank="1" showInputMessage="1" showErrorMessage="1" sqref="F7" xr:uid="{85698CCA-E164-47C7-BE79-CA8CD3AC42A0}">
      <formula1>$I$6:$J$6</formula1>
    </dataValidation>
  </dataValidations>
  <pageMargins left="0.42" right="0.32" top="0.5" bottom="0.2" header="0.3" footer="0.3"/>
  <pageSetup paperSize="9" scale="5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P151"/>
  <sheetViews>
    <sheetView showGridLines="0" tabSelected="1" zoomScale="90" zoomScaleNormal="90" workbookViewId="0">
      <selection activeCell="O6" sqref="O6"/>
    </sheetView>
  </sheetViews>
  <sheetFormatPr defaultRowHeight="13.5"/>
  <cols>
    <col min="1" max="1" width="1.875" customWidth="1"/>
    <col min="2" max="4" width="13.75" customWidth="1"/>
    <col min="5" max="5" width="1.625" customWidth="1"/>
    <col min="6" max="8" width="13.625" customWidth="1"/>
    <col min="9" max="9" width="3.125" customWidth="1"/>
    <col min="10" max="10" width="21.125" customWidth="1"/>
    <col min="11" max="11" width="18.375" customWidth="1"/>
    <col min="12" max="12" width="4.125" customWidth="1"/>
    <col min="13" max="13" width="3.75" customWidth="1"/>
    <col min="14" max="14" width="23.5" customWidth="1"/>
    <col min="15" max="15" width="17.375" customWidth="1"/>
    <col min="16" max="16" width="3" customWidth="1"/>
    <col min="17" max="17" width="12.5" customWidth="1"/>
  </cols>
  <sheetData>
    <row r="1" spans="2:16" ht="15.75" customHeight="1">
      <c r="B1" s="108" t="s">
        <v>304</v>
      </c>
      <c r="J1" s="18" t="s">
        <v>2</v>
      </c>
      <c r="K1" s="367">
        <f>設定!H4</f>
        <v>0</v>
      </c>
      <c r="L1" s="367"/>
      <c r="N1" s="46" t="s">
        <v>12</v>
      </c>
      <c r="O1" s="145">
        <f>設定!H3</f>
        <v>0</v>
      </c>
    </row>
    <row r="2" spans="2:16" ht="15.75" customHeight="1">
      <c r="B2" s="108"/>
      <c r="C2" s="108"/>
      <c r="H2" s="108"/>
      <c r="J2" s="18" t="s">
        <v>4</v>
      </c>
      <c r="K2" s="368">
        <f>設定!H2</f>
        <v>0</v>
      </c>
      <c r="L2" s="368"/>
      <c r="N2" s="18" t="s">
        <v>3</v>
      </c>
      <c r="O2" s="145">
        <f>設定!H1</f>
        <v>0</v>
      </c>
    </row>
    <row r="3" spans="2:16" ht="14.25" customHeight="1">
      <c r="B3" s="378" t="s">
        <v>181</v>
      </c>
      <c r="C3" s="379"/>
      <c r="D3" s="379"/>
      <c r="E3" s="379"/>
      <c r="F3" s="379"/>
      <c r="G3" s="379"/>
      <c r="H3" s="380"/>
      <c r="J3" s="378" t="s">
        <v>135</v>
      </c>
      <c r="K3" s="379"/>
      <c r="L3" s="380"/>
      <c r="N3" s="378" t="s">
        <v>134</v>
      </c>
      <c r="O3" s="380"/>
    </row>
    <row r="4" spans="2:16" ht="14.25" customHeight="1">
      <c r="B4" s="36"/>
      <c r="C4" s="36"/>
      <c r="D4" s="36"/>
      <c r="E4" s="36"/>
      <c r="F4" s="36"/>
      <c r="G4" s="36"/>
      <c r="H4" s="36"/>
    </row>
    <row r="5" spans="2:16" ht="18.75" customHeight="1">
      <c r="B5" s="62" t="s">
        <v>251</v>
      </c>
      <c r="C5" s="443"/>
      <c r="D5" s="444"/>
      <c r="E5" s="438" t="s">
        <v>1</v>
      </c>
      <c r="F5" s="439"/>
      <c r="G5" s="443"/>
      <c r="H5" s="444"/>
      <c r="J5" s="388" t="s">
        <v>70</v>
      </c>
      <c r="K5" s="389"/>
      <c r="L5" s="102"/>
      <c r="N5" s="448" t="s">
        <v>307</v>
      </c>
      <c r="O5" s="449"/>
    </row>
    <row r="6" spans="2:16" ht="18.75" customHeight="1">
      <c r="B6" s="440" t="str">
        <f>IF(設定!F7=設定!I6,"▲氏名はリストから選んでください。","")&amp;"（旧姓使用は不可です。）来年の１月１日までに改姓となる場合は、"</f>
        <v>（旧姓使用は不可です。）来年の１月１日までに改姓となる場合は、</v>
      </c>
      <c r="C6" s="441"/>
      <c r="D6" s="441"/>
      <c r="E6" s="441"/>
      <c r="F6" s="441"/>
      <c r="G6" s="441"/>
      <c r="H6" s="442"/>
      <c r="J6" s="31" t="s">
        <v>28</v>
      </c>
      <c r="K6" s="177" t="s">
        <v>29</v>
      </c>
      <c r="L6" s="30"/>
      <c r="N6" s="336" t="s">
        <v>308</v>
      </c>
      <c r="O6" s="168" t="s">
        <v>116</v>
      </c>
    </row>
    <row r="7" spans="2:16" ht="21.75" customHeight="1">
      <c r="B7" s="17"/>
      <c r="C7" s="231"/>
      <c r="D7" s="231"/>
      <c r="E7" s="231"/>
      <c r="F7" s="231"/>
      <c r="G7" s="234"/>
      <c r="H7" s="235" t="str">
        <f>IF(設定!F7=1,"　リストに名前がない場合、リストの氏名が誤っている場合にはキーボードから入力してください。","改姓後の氏名をキーボードから入力してください。")</f>
        <v>改姓後の氏名をキーボードから入力してください。</v>
      </c>
      <c r="J7" s="390" t="s">
        <v>291</v>
      </c>
      <c r="K7" s="391"/>
      <c r="L7" s="392"/>
      <c r="N7" s="393" t="s">
        <v>170</v>
      </c>
      <c r="O7" s="395"/>
    </row>
    <row r="8" spans="2:16" ht="18.75" customHeight="1">
      <c r="B8" s="63" t="s">
        <v>252</v>
      </c>
      <c r="C8" s="445"/>
      <c r="D8" s="446"/>
      <c r="E8" s="446"/>
      <c r="F8" s="446"/>
      <c r="G8" s="446"/>
      <c r="H8" s="447"/>
      <c r="J8" s="390"/>
      <c r="K8" s="391"/>
      <c r="L8" s="392"/>
      <c r="N8" s="393"/>
      <c r="O8" s="395"/>
    </row>
    <row r="9" spans="2:16" ht="18.75" customHeight="1">
      <c r="B9" s="236" t="s">
        <v>253</v>
      </c>
      <c r="C9" s="237">
        <f>設定!D1+1</f>
        <v>45658</v>
      </c>
      <c r="D9" s="238" t="s">
        <v>61</v>
      </c>
      <c r="E9" s="238"/>
      <c r="F9" s="238"/>
      <c r="G9" s="239"/>
      <c r="H9" s="240"/>
      <c r="J9" s="393" t="s">
        <v>169</v>
      </c>
      <c r="K9" s="394"/>
      <c r="L9" s="395"/>
      <c r="N9" s="396"/>
      <c r="O9" s="398"/>
    </row>
    <row r="10" spans="2:16" ht="18.75" customHeight="1">
      <c r="B10" s="241"/>
      <c r="C10" s="242"/>
      <c r="D10" s="242"/>
      <c r="E10" s="242"/>
      <c r="F10" s="242"/>
      <c r="G10" s="243"/>
      <c r="H10" s="244" t="s">
        <v>54</v>
      </c>
      <c r="J10" s="393"/>
      <c r="K10" s="394"/>
      <c r="L10" s="395"/>
      <c r="N10" s="290" t="s">
        <v>34</v>
      </c>
      <c r="O10" s="327" t="s">
        <v>116</v>
      </c>
      <c r="P10" t="str">
        <f>IF(O10=$J$78,"下に入力項目があります。","")</f>
        <v/>
      </c>
    </row>
    <row r="11" spans="2:16" ht="18.75" customHeight="1" thickBot="1">
      <c r="B11" t="s">
        <v>186</v>
      </c>
      <c r="J11" s="396"/>
      <c r="K11" s="397"/>
      <c r="L11" s="398"/>
      <c r="N11" s="291" t="s">
        <v>35</v>
      </c>
      <c r="O11" s="328" t="s">
        <v>116</v>
      </c>
      <c r="P11" t="str">
        <f>IF(O11=$J$78,"下に入力項目があります。","")</f>
        <v/>
      </c>
    </row>
    <row r="12" spans="2:16" ht="18.75" customHeight="1">
      <c r="B12" s="429" t="s">
        <v>55</v>
      </c>
      <c r="C12" s="430"/>
      <c r="D12" s="382" t="s">
        <v>120</v>
      </c>
      <c r="F12" s="330" t="s">
        <v>254</v>
      </c>
      <c r="G12" s="323"/>
      <c r="H12" s="331"/>
      <c r="J12" s="73" t="s">
        <v>60</v>
      </c>
      <c r="K12" s="172"/>
      <c r="L12" s="33"/>
      <c r="N12" s="291" t="s">
        <v>37</v>
      </c>
      <c r="O12" s="328" t="s">
        <v>116</v>
      </c>
      <c r="P12" t="str">
        <f>IF(O12=$J$78,"下に入力項目があります。","")</f>
        <v/>
      </c>
    </row>
    <row r="13" spans="2:16" ht="18.75" customHeight="1">
      <c r="B13" s="443" t="s">
        <v>52</v>
      </c>
      <c r="C13" s="444"/>
      <c r="D13" s="383"/>
      <c r="F13" s="332" t="s">
        <v>290</v>
      </c>
      <c r="G13" s="333"/>
      <c r="H13" s="334"/>
      <c r="J13" s="61" t="s">
        <v>18</v>
      </c>
      <c r="K13" s="173"/>
      <c r="L13" s="30"/>
      <c r="N13" s="292" t="s">
        <v>36</v>
      </c>
      <c r="O13" s="329" t="s">
        <v>116</v>
      </c>
      <c r="P13" t="str">
        <f>IF(O13=$J$78,"下に入力項目があります。","")</f>
        <v/>
      </c>
    </row>
    <row r="14" spans="2:16" ht="18.75" customHeight="1">
      <c r="B14" s="60" t="s">
        <v>136</v>
      </c>
      <c r="C14" s="454" t="s">
        <v>86</v>
      </c>
      <c r="D14" s="455"/>
      <c r="F14" s="384" t="s">
        <v>200</v>
      </c>
      <c r="G14" s="387"/>
      <c r="H14" s="450"/>
      <c r="J14" s="61" t="s">
        <v>20</v>
      </c>
      <c r="K14" s="174"/>
      <c r="L14" s="30"/>
      <c r="N14" s="481" t="s">
        <v>284</v>
      </c>
      <c r="O14" s="482"/>
    </row>
    <row r="15" spans="2:16" ht="18.75" customHeight="1">
      <c r="B15" s="29" t="s">
        <v>52</v>
      </c>
      <c r="D15" s="71" t="s">
        <v>213</v>
      </c>
      <c r="F15" s="474" t="str">
        <f>IF(B59=B61,B64,B71)</f>
        <v>１月になり、源泉徴収票が交付されたら、こちらに現在の勤務先での給料支払額を入力して申告書を完成させて再度提出してください。１１月の段階では入力不要です。</v>
      </c>
      <c r="G15" s="419"/>
      <c r="H15" s="475"/>
      <c r="J15" s="61" t="s">
        <v>119</v>
      </c>
      <c r="K15" s="175" t="s">
        <v>303</v>
      </c>
      <c r="L15" s="30"/>
      <c r="N15" s="483"/>
      <c r="O15" s="484"/>
    </row>
    <row r="16" spans="2:16" ht="18.75" customHeight="1">
      <c r="B16" s="29" t="s">
        <v>62</v>
      </c>
      <c r="D16" s="71" t="s">
        <v>87</v>
      </c>
      <c r="F16" s="474"/>
      <c r="G16" s="419"/>
      <c r="H16" s="475"/>
      <c r="J16" s="61" t="s">
        <v>22</v>
      </c>
      <c r="K16" s="381"/>
      <c r="L16" s="30"/>
      <c r="N16" s="483"/>
      <c r="O16" s="484"/>
    </row>
    <row r="17" spans="2:16" ht="18.75" customHeight="1">
      <c r="B17" s="29" t="s">
        <v>63</v>
      </c>
      <c r="D17" s="71" t="s">
        <v>88</v>
      </c>
      <c r="F17" s="474"/>
      <c r="G17" s="419"/>
      <c r="H17" s="475"/>
      <c r="J17" s="61" t="s">
        <v>21</v>
      </c>
      <c r="K17" s="381"/>
      <c r="L17" s="30"/>
      <c r="N17" s="483"/>
      <c r="O17" s="484"/>
    </row>
    <row r="18" spans="2:16" ht="18.75" customHeight="1">
      <c r="B18" s="29" t="s">
        <v>292</v>
      </c>
      <c r="D18" s="71" t="s">
        <v>296</v>
      </c>
      <c r="F18" s="316"/>
      <c r="G18" s="170"/>
      <c r="H18" s="317" t="s">
        <v>56</v>
      </c>
      <c r="J18" s="60"/>
      <c r="K18" s="381"/>
      <c r="L18" s="30"/>
      <c r="N18" s="483"/>
      <c r="O18" s="484"/>
    </row>
    <row r="19" spans="2:16" ht="18.75" customHeight="1">
      <c r="B19" s="29" t="s">
        <v>293</v>
      </c>
      <c r="D19" s="71" t="s">
        <v>294</v>
      </c>
      <c r="F19" s="318" t="s">
        <v>187</v>
      </c>
      <c r="G19" s="34"/>
      <c r="H19" s="319"/>
      <c r="J19" s="61" t="s">
        <v>19</v>
      </c>
      <c r="K19" s="176"/>
      <c r="L19" s="30"/>
      <c r="N19" s="372" t="s">
        <v>196</v>
      </c>
      <c r="O19" s="374"/>
    </row>
    <row r="20" spans="2:16" ht="18.75" customHeight="1">
      <c r="B20" s="29" t="s">
        <v>64</v>
      </c>
      <c r="D20" s="71" t="s">
        <v>89</v>
      </c>
      <c r="F20" s="478" t="s">
        <v>201</v>
      </c>
      <c r="G20" s="479"/>
      <c r="H20" s="480"/>
      <c r="J20" s="17"/>
      <c r="K20" s="34"/>
      <c r="L20" s="35"/>
      <c r="N20" s="372"/>
      <c r="O20" s="374"/>
    </row>
    <row r="21" spans="2:16" ht="18.75" customHeight="1">
      <c r="B21" s="29" t="s">
        <v>65</v>
      </c>
      <c r="D21" s="71" t="s">
        <v>90</v>
      </c>
      <c r="F21" s="316"/>
      <c r="G21" s="171"/>
      <c r="H21" s="317" t="s">
        <v>56</v>
      </c>
      <c r="J21" s="13" t="s">
        <v>305</v>
      </c>
      <c r="K21" s="32"/>
      <c r="L21" s="33"/>
      <c r="N21" s="375"/>
      <c r="O21" s="377"/>
    </row>
    <row r="22" spans="2:16" ht="18.75" customHeight="1">
      <c r="B22" s="17" t="s">
        <v>53</v>
      </c>
      <c r="C22" s="34"/>
      <c r="D22" s="72" t="s">
        <v>91</v>
      </c>
      <c r="F22" s="471" t="s">
        <v>280</v>
      </c>
      <c r="G22" s="472"/>
      <c r="H22" s="473"/>
      <c r="J22" s="50" t="s">
        <v>306</v>
      </c>
      <c r="K22" s="485" t="s">
        <v>176</v>
      </c>
      <c r="L22" s="486"/>
      <c r="N22" s="434" t="s">
        <v>197</v>
      </c>
      <c r="O22" s="435"/>
    </row>
    <row r="23" spans="2:16" ht="18.75" customHeight="1" thickBot="1">
      <c r="E23" s="326"/>
      <c r="F23" s="318" t="s">
        <v>85</v>
      </c>
      <c r="G23" s="34"/>
      <c r="H23" s="319"/>
      <c r="J23" s="459" t="s">
        <v>261</v>
      </c>
      <c r="K23" s="460"/>
      <c r="L23" s="461"/>
      <c r="N23" s="436"/>
      <c r="O23" s="437"/>
    </row>
    <row r="24" spans="2:16" ht="18.75" customHeight="1">
      <c r="B24" s="322" t="s">
        <v>182</v>
      </c>
      <c r="C24" s="323"/>
      <c r="D24" s="323"/>
      <c r="H24" s="317"/>
      <c r="J24" s="50" t="s">
        <v>23</v>
      </c>
      <c r="K24" s="224"/>
      <c r="L24" s="70" t="s">
        <v>56</v>
      </c>
      <c r="N24" s="55" t="s">
        <v>38</v>
      </c>
      <c r="O24" s="145"/>
    </row>
    <row r="25" spans="2:16" ht="18.75" customHeight="1">
      <c r="B25" s="324" t="s">
        <v>58</v>
      </c>
      <c r="C25" s="171"/>
      <c r="D25" s="167" t="s">
        <v>56</v>
      </c>
      <c r="F25" s="157" t="s">
        <v>184</v>
      </c>
      <c r="G25" s="32"/>
      <c r="H25" s="320"/>
      <c r="J25" s="230" t="s">
        <v>31</v>
      </c>
      <c r="K25" s="224"/>
      <c r="L25" s="70" t="s">
        <v>56</v>
      </c>
      <c r="N25" s="55" t="s">
        <v>125</v>
      </c>
      <c r="O25" s="145"/>
    </row>
    <row r="26" spans="2:16" ht="18" customHeight="1">
      <c r="B26" s="384" t="s">
        <v>188</v>
      </c>
      <c r="C26" s="387"/>
      <c r="D26" s="401"/>
      <c r="F26" s="50"/>
      <c r="G26" s="171"/>
      <c r="H26" s="317" t="s">
        <v>56</v>
      </c>
      <c r="J26" s="464" t="s">
        <v>281</v>
      </c>
      <c r="K26" s="465"/>
      <c r="L26" s="466"/>
      <c r="N26" s="55" t="s">
        <v>124</v>
      </c>
      <c r="O26" s="178"/>
    </row>
    <row r="27" spans="2:16" ht="18" customHeight="1">
      <c r="B27" s="451" t="s">
        <v>174</v>
      </c>
      <c r="C27" s="452"/>
      <c r="D27" s="453"/>
      <c r="F27" s="17" t="s">
        <v>185</v>
      </c>
      <c r="G27" s="34"/>
      <c r="H27" s="319"/>
      <c r="J27" s="431" t="s">
        <v>282</v>
      </c>
      <c r="K27" s="432"/>
      <c r="L27" s="433"/>
      <c r="N27" s="55" t="s">
        <v>126</v>
      </c>
      <c r="O27" s="179"/>
    </row>
    <row r="28" spans="2:16" ht="18" customHeight="1">
      <c r="B28" s="402" t="s">
        <v>82</v>
      </c>
      <c r="C28" s="403"/>
      <c r="D28" s="179" t="s">
        <v>166</v>
      </c>
      <c r="F28" s="155" t="s">
        <v>192</v>
      </c>
      <c r="H28" s="317"/>
      <c r="J28" s="103" t="s">
        <v>283</v>
      </c>
      <c r="K28" s="462" t="s">
        <v>166</v>
      </c>
      <c r="L28" s="463"/>
      <c r="N28" s="55" t="s">
        <v>202</v>
      </c>
      <c r="O28" s="179"/>
    </row>
    <row r="29" spans="2:16" ht="18" customHeight="1">
      <c r="B29" s="399" t="s">
        <v>80</v>
      </c>
      <c r="C29" s="400"/>
      <c r="D29" s="401"/>
      <c r="F29" s="55"/>
      <c r="G29" s="170"/>
      <c r="H29" s="317" t="s">
        <v>56</v>
      </c>
      <c r="J29" s="386" t="s">
        <v>80</v>
      </c>
      <c r="K29" s="387"/>
      <c r="L29" s="385"/>
      <c r="N29" s="55" t="s">
        <v>203</v>
      </c>
      <c r="O29" s="289"/>
      <c r="P29" s="3" t="s">
        <v>56</v>
      </c>
    </row>
    <row r="30" spans="2:16" ht="18" customHeight="1" thickBot="1">
      <c r="B30" s="384" t="s">
        <v>127</v>
      </c>
      <c r="C30" s="385"/>
      <c r="D30" s="174"/>
      <c r="E30" s="321"/>
      <c r="F30" s="408" t="s">
        <v>183</v>
      </c>
      <c r="G30" s="409"/>
      <c r="H30" s="410"/>
      <c r="J30" s="421" t="s">
        <v>76</v>
      </c>
      <c r="K30" s="422"/>
      <c r="L30" s="423"/>
      <c r="N30" s="61" t="s">
        <v>132</v>
      </c>
      <c r="O30" s="175" t="s">
        <v>303</v>
      </c>
    </row>
    <row r="31" spans="2:16" ht="18" customHeight="1">
      <c r="B31" s="424" t="s">
        <v>302</v>
      </c>
      <c r="C31" s="425"/>
      <c r="D31" s="426"/>
      <c r="G31" s="7"/>
      <c r="H31" s="7" t="s">
        <v>172</v>
      </c>
      <c r="J31" s="60" t="s">
        <v>164</v>
      </c>
      <c r="K31" s="224"/>
      <c r="L31" s="70" t="s">
        <v>56</v>
      </c>
      <c r="N31" s="413" t="s">
        <v>47</v>
      </c>
      <c r="O31" s="411"/>
    </row>
    <row r="32" spans="2:16" ht="18" customHeight="1">
      <c r="B32" s="427"/>
      <c r="C32" s="391"/>
      <c r="D32" s="428"/>
      <c r="F32" s="7"/>
      <c r="H32" s="156">
        <f>'②印刷(基礎控除)'!H33</f>
        <v>0</v>
      </c>
      <c r="J32" s="82" t="s">
        <v>165</v>
      </c>
      <c r="K32" s="224"/>
      <c r="L32" s="70" t="s">
        <v>56</v>
      </c>
      <c r="N32" s="414"/>
      <c r="O32" s="412"/>
    </row>
    <row r="33" spans="2:15" ht="18" customHeight="1">
      <c r="B33" s="427"/>
      <c r="C33" s="391"/>
      <c r="D33" s="428"/>
      <c r="G33" s="7" t="s">
        <v>216</v>
      </c>
      <c r="H33" s="16">
        <f>'②印刷(基礎控除)'!H34</f>
        <v>0</v>
      </c>
      <c r="J33" s="415" t="s">
        <v>138</v>
      </c>
      <c r="K33" s="416"/>
      <c r="L33" s="417"/>
      <c r="N33" s="476" t="s">
        <v>123</v>
      </c>
      <c r="O33" s="477"/>
    </row>
    <row r="34" spans="2:15" ht="18" customHeight="1">
      <c r="B34" s="427"/>
      <c r="C34" s="391"/>
      <c r="D34" s="428"/>
      <c r="G34" s="7" t="s">
        <v>228</v>
      </c>
      <c r="H34" s="16">
        <f>'②印刷(基礎控除)'!H35</f>
        <v>0</v>
      </c>
      <c r="J34" s="418"/>
      <c r="K34" s="419"/>
      <c r="L34" s="420"/>
      <c r="N34" s="74" t="s">
        <v>72</v>
      </c>
      <c r="O34" s="145" t="s">
        <v>46</v>
      </c>
    </row>
    <row r="35" spans="2:15" ht="18" customHeight="1" thickBot="1">
      <c r="B35" s="325"/>
      <c r="C35" s="406" t="s">
        <v>226</v>
      </c>
      <c r="D35" s="407"/>
      <c r="J35" s="222" t="s">
        <v>92</v>
      </c>
      <c r="K35" s="223">
        <f>設定!D2</f>
        <v>45666</v>
      </c>
      <c r="L35" s="213"/>
      <c r="N35" s="362" t="s">
        <v>73</v>
      </c>
      <c r="O35" s="364"/>
    </row>
    <row r="36" spans="2:15" ht="18" customHeight="1">
      <c r="J36" s="390" t="s">
        <v>121</v>
      </c>
      <c r="K36" s="391"/>
      <c r="L36" s="392"/>
      <c r="N36" s="14" t="s">
        <v>210</v>
      </c>
      <c r="O36" s="28"/>
    </row>
    <row r="37" spans="2:15" ht="18" customHeight="1">
      <c r="J37" s="390"/>
      <c r="K37" s="391"/>
      <c r="L37" s="392"/>
      <c r="N37" s="467"/>
      <c r="O37" s="468"/>
    </row>
    <row r="38" spans="2:15" ht="18" customHeight="1">
      <c r="J38" s="390"/>
      <c r="K38" s="391"/>
      <c r="L38" s="392"/>
      <c r="N38" s="467"/>
      <c r="O38" s="468"/>
    </row>
    <row r="39" spans="2:15" ht="18" customHeight="1">
      <c r="J39" s="456"/>
      <c r="K39" s="457"/>
      <c r="L39" s="458"/>
      <c r="N39" s="469"/>
      <c r="O39" s="470"/>
    </row>
    <row r="40" spans="2:15" ht="18" customHeight="1">
      <c r="N40" t="s">
        <v>177</v>
      </c>
    </row>
    <row r="41" spans="2:15" ht="18" customHeight="1"/>
    <row r="42" spans="2:15" ht="18" customHeight="1"/>
    <row r="50" spans="2:13" ht="12" customHeight="1">
      <c r="F50" s="5">
        <f>IF(C35=F51,1,0)</f>
        <v>0</v>
      </c>
      <c r="J50" s="147"/>
    </row>
    <row r="51" spans="2:13" ht="12" customHeight="1">
      <c r="B51" t="s">
        <v>59</v>
      </c>
      <c r="F51" s="404" t="s">
        <v>215</v>
      </c>
      <c r="G51" s="405"/>
      <c r="J51" s="7" t="s">
        <v>163</v>
      </c>
      <c r="K51" s="2" t="str">
        <f>K22</f>
        <v>無</v>
      </c>
    </row>
    <row r="52" spans="2:13" ht="12" customHeight="1">
      <c r="B52" s="5" t="str">
        <f>設定!I22</f>
        <v>させない</v>
      </c>
      <c r="F52" s="404" t="s">
        <v>226</v>
      </c>
      <c r="G52" s="405"/>
      <c r="J52" s="5" t="s">
        <v>189</v>
      </c>
      <c r="K52" s="5" t="s">
        <v>176</v>
      </c>
    </row>
    <row r="53" spans="2:13" ht="12" customHeight="1">
      <c r="B53" s="5" t="str">
        <f>設定!C23</f>
        <v>させる</v>
      </c>
      <c r="J53" s="232" t="s">
        <v>289</v>
      </c>
      <c r="K53" s="67">
        <f>'②印刷(基礎控除)'!K55</f>
        <v>0</v>
      </c>
    </row>
    <row r="54" spans="2:13" ht="12" customHeight="1">
      <c r="B54" s="2" t="str">
        <f>設定!C24</f>
        <v>させない</v>
      </c>
      <c r="J54" s="50" t="s">
        <v>66</v>
      </c>
      <c r="K54" s="76">
        <f>'②印刷(基礎控除)'!K56</f>
        <v>0</v>
      </c>
    </row>
    <row r="55" spans="2:13" ht="12" customHeight="1">
      <c r="G55" s="18" t="s">
        <v>39</v>
      </c>
      <c r="H55" s="18" t="str">
        <f>設定!O1</f>
        <v/>
      </c>
      <c r="J55" s="68" t="s">
        <v>75</v>
      </c>
      <c r="K55" s="69">
        <f>IF(K22=K52,0,SUM(K31:K32))</f>
        <v>0</v>
      </c>
    </row>
    <row r="56" spans="2:13" ht="12" customHeight="1">
      <c r="B56" s="14" t="s">
        <v>94</v>
      </c>
      <c r="C56" s="77">
        <f>設定!D1</f>
        <v>45657</v>
      </c>
      <c r="J56" s="184" t="s">
        <v>67</v>
      </c>
      <c r="K56" s="69">
        <f>SUM(K53:K55)</f>
        <v>0</v>
      </c>
    </row>
    <row r="57" spans="2:13" ht="12" customHeight="1">
      <c r="M57" s="4"/>
    </row>
    <row r="58" spans="2:13" ht="12" customHeight="1">
      <c r="B58" t="str">
        <f>設定!C13</f>
        <v>１１月の提出の段階で、現勤務先の給与収入を入力</v>
      </c>
      <c r="G58" s="233" t="s">
        <v>288</v>
      </c>
      <c r="H58" s="67">
        <f>'②印刷(基礎控除)'!H59</f>
        <v>0</v>
      </c>
      <c r="J58" t="s">
        <v>112</v>
      </c>
      <c r="K58" s="24" t="s">
        <v>29</v>
      </c>
    </row>
    <row r="59" spans="2:13" ht="12" customHeight="1">
      <c r="B59" s="5" t="str">
        <f>設定!I13</f>
        <v>させない</v>
      </c>
      <c r="G59" s="55" t="s">
        <v>66</v>
      </c>
      <c r="H59" s="206">
        <f>'②印刷(基礎控除)'!H60</f>
        <v>0</v>
      </c>
      <c r="K59" s="24" t="s">
        <v>30</v>
      </c>
    </row>
    <row r="60" spans="2:13" ht="12" customHeight="1">
      <c r="B60" s="5" t="str">
        <f>設定!C14</f>
        <v>させる</v>
      </c>
      <c r="G60" s="59" t="s">
        <v>75</v>
      </c>
      <c r="H60" s="69">
        <f>G29+G26</f>
        <v>0</v>
      </c>
      <c r="K60" s="26" t="str">
        <f>K6</f>
        <v>非該当</v>
      </c>
      <c r="L60" s="147"/>
      <c r="M60" s="4"/>
    </row>
    <row r="61" spans="2:13" ht="12" customHeight="1">
      <c r="B61" s="2" t="str">
        <f>設定!C15</f>
        <v>させない</v>
      </c>
      <c r="G61" s="21" t="s">
        <v>67</v>
      </c>
      <c r="H61" s="69">
        <f>SUM(H58:H60)</f>
        <v>0</v>
      </c>
      <c r="L61" s="147"/>
    </row>
    <row r="62" spans="2:13" ht="12" customHeight="1">
      <c r="L62" s="147"/>
    </row>
    <row r="63" spans="2:13" ht="12" customHeight="1">
      <c r="B63" t="s">
        <v>130</v>
      </c>
      <c r="D63" s="148">
        <f>設定!D1-5</f>
        <v>45652</v>
      </c>
      <c r="K63" s="24" t="s">
        <v>26</v>
      </c>
    </row>
    <row r="64" spans="2:13" ht="12" customHeight="1">
      <c r="B64" s="369" t="str">
        <f>設定!B19</f>
        <v>１月になり、源泉徴収票が交付されたら、こちらに現在の勤務先での給料支払額を入力して申告書を完成させて再度提出してください。１１月の段階では入力不要です。</v>
      </c>
      <c r="C64" s="370"/>
      <c r="D64" s="371"/>
      <c r="K64" s="24" t="s">
        <v>25</v>
      </c>
    </row>
    <row r="65" spans="2:10" ht="12" customHeight="1">
      <c r="B65" s="372"/>
      <c r="C65" s="373"/>
      <c r="D65" s="374"/>
    </row>
    <row r="66" spans="2:10" ht="12" customHeight="1">
      <c r="B66" s="372"/>
      <c r="C66" s="373"/>
      <c r="D66" s="374"/>
    </row>
    <row r="67" spans="2:10" ht="12" customHeight="1">
      <c r="B67" s="372"/>
      <c r="C67" s="373"/>
      <c r="D67" s="374"/>
      <c r="G67" s="24" t="str">
        <f>'②印刷(基礎控除)'!EC4</f>
        <v>1000万円以下</v>
      </c>
      <c r="J67" s="23" t="s">
        <v>113</v>
      </c>
    </row>
    <row r="68" spans="2:10" ht="12" customHeight="1">
      <c r="B68" s="375"/>
      <c r="C68" s="376"/>
      <c r="D68" s="377"/>
      <c r="G68" s="24" t="str">
        <f>'②印刷(基礎控除)'!EC5</f>
        <v>1000万円超2000万円以下</v>
      </c>
      <c r="J68" s="24" t="s">
        <v>45</v>
      </c>
    </row>
    <row r="69" spans="2:10" ht="12" customHeight="1">
      <c r="G69" s="24" t="str">
        <f>'②印刷(基礎控除)'!EC6</f>
        <v>2000万円超</v>
      </c>
      <c r="J69" s="24" t="s">
        <v>46</v>
      </c>
    </row>
    <row r="70" spans="2:10" ht="12" customHeight="1">
      <c r="B70" t="s">
        <v>131</v>
      </c>
      <c r="J70" s="229" t="str">
        <f>O34</f>
        <v>記載なし</v>
      </c>
    </row>
    <row r="71" spans="2:10" ht="12" customHeight="1">
      <c r="B71" s="369" t="str">
        <f>設定!B17</f>
        <v>現勤務先からの本年の給与支払額の見積額を入力してください。</v>
      </c>
      <c r="C71" s="370"/>
      <c r="D71" s="371"/>
    </row>
    <row r="72" spans="2:10" ht="12" customHeight="1">
      <c r="B72" s="372"/>
      <c r="C72" s="373"/>
      <c r="D72" s="374"/>
      <c r="J72" s="104" t="s">
        <v>114</v>
      </c>
    </row>
    <row r="73" spans="2:10" ht="12" customHeight="1">
      <c r="B73" s="375"/>
      <c r="C73" s="376"/>
      <c r="D73" s="377"/>
      <c r="J73" s="5">
        <f>DATEDIF(K14,C56+1,"Y")</f>
        <v>125</v>
      </c>
    </row>
    <row r="74" spans="2:10" ht="12" customHeight="1"/>
    <row r="75" spans="2:10" ht="12" customHeight="1"/>
    <row r="76" spans="2:10" ht="12" customHeight="1"/>
    <row r="77" spans="2:10" ht="12" customHeight="1">
      <c r="J77" t="s">
        <v>220</v>
      </c>
    </row>
    <row r="78" spans="2:10" ht="12" customHeight="1">
      <c r="J78" s="3" t="s">
        <v>115</v>
      </c>
    </row>
    <row r="79" spans="2:10" ht="12" customHeight="1">
      <c r="J79" s="3" t="s">
        <v>116</v>
      </c>
    </row>
    <row r="80" spans="2:10" ht="12" customHeight="1">
      <c r="J80" s="2" t="str">
        <f>O6</f>
        <v>非該当</v>
      </c>
    </row>
    <row r="81" spans="10:10" ht="12" customHeight="1"/>
    <row r="82" spans="10:10" ht="12" customHeight="1">
      <c r="J82" t="s">
        <v>221</v>
      </c>
    </row>
    <row r="83" spans="10:10" ht="12" customHeight="1">
      <c r="J83" s="5">
        <f>'②印刷(基礎控除)'!M78</f>
        <v>0</v>
      </c>
    </row>
    <row r="84" spans="10:10" ht="12" customHeight="1">
      <c r="J84" t="s">
        <v>222</v>
      </c>
    </row>
    <row r="85" spans="10:10" ht="12" customHeight="1">
      <c r="J85" s="5">
        <f>'②印刷(基礎控除)'!M80</f>
        <v>0</v>
      </c>
    </row>
    <row r="86" spans="10:10" ht="12" customHeight="1"/>
    <row r="87" spans="10:10" ht="12" customHeight="1"/>
    <row r="88" spans="10:10" ht="12" customHeight="1"/>
    <row r="89" spans="10:10" ht="12" customHeight="1"/>
    <row r="90" spans="10:10" ht="12" customHeight="1"/>
    <row r="91" spans="10:10" ht="12" customHeight="1"/>
    <row r="92" spans="10:10" ht="12" customHeight="1"/>
    <row r="93" spans="10:10" ht="12" customHeight="1"/>
    <row r="94" spans="10:10" ht="12" customHeight="1"/>
    <row r="95" spans="10:10" ht="12" customHeight="1"/>
    <row r="96" spans="10:10"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75" customHeight="1"/>
    <row r="147" ht="12.75" customHeight="1"/>
    <row r="148" ht="12.75" customHeight="1"/>
    <row r="149" ht="12.75" customHeight="1"/>
    <row r="150" ht="13.5" customHeight="1"/>
    <row r="151" ht="12.75" customHeight="1"/>
  </sheetData>
  <sheetProtection sheet="1" objects="1" scenarios="1"/>
  <mergeCells count="53">
    <mergeCell ref="B13:C13"/>
    <mergeCell ref="F22:H22"/>
    <mergeCell ref="F15:H17"/>
    <mergeCell ref="N33:O33"/>
    <mergeCell ref="F20:H20"/>
    <mergeCell ref="N14:O18"/>
    <mergeCell ref="N19:O21"/>
    <mergeCell ref="K22:L22"/>
    <mergeCell ref="J36:L39"/>
    <mergeCell ref="J23:L23"/>
    <mergeCell ref="N35:O35"/>
    <mergeCell ref="K28:L28"/>
    <mergeCell ref="J26:L26"/>
    <mergeCell ref="N37:O39"/>
    <mergeCell ref="N3:O3"/>
    <mergeCell ref="B12:C12"/>
    <mergeCell ref="J3:L3"/>
    <mergeCell ref="J27:L27"/>
    <mergeCell ref="N22:O23"/>
    <mergeCell ref="N7:O9"/>
    <mergeCell ref="E5:F5"/>
    <mergeCell ref="B6:H6"/>
    <mergeCell ref="C5:D5"/>
    <mergeCell ref="G5:H5"/>
    <mergeCell ref="C8:H8"/>
    <mergeCell ref="N5:O5"/>
    <mergeCell ref="F14:H14"/>
    <mergeCell ref="B27:D27"/>
    <mergeCell ref="C14:D14"/>
    <mergeCell ref="B26:D26"/>
    <mergeCell ref="C35:D35"/>
    <mergeCell ref="F30:H30"/>
    <mergeCell ref="O31:O32"/>
    <mergeCell ref="N31:N32"/>
    <mergeCell ref="J33:L34"/>
    <mergeCell ref="J30:L30"/>
    <mergeCell ref="B31:D34"/>
    <mergeCell ref="K1:L1"/>
    <mergeCell ref="K2:L2"/>
    <mergeCell ref="B71:D73"/>
    <mergeCell ref="B3:H3"/>
    <mergeCell ref="K16:K18"/>
    <mergeCell ref="D12:D13"/>
    <mergeCell ref="B30:C30"/>
    <mergeCell ref="J29:L29"/>
    <mergeCell ref="J5:K5"/>
    <mergeCell ref="J7:L8"/>
    <mergeCell ref="J9:L11"/>
    <mergeCell ref="B29:D29"/>
    <mergeCell ref="B64:D68"/>
    <mergeCell ref="B28:C28"/>
    <mergeCell ref="F51:G51"/>
    <mergeCell ref="F52:G52"/>
  </mergeCells>
  <phoneticPr fontId="2"/>
  <conditionalFormatting sqref="B31">
    <cfRule type="expression" dxfId="36" priority="2">
      <formula>$C$25&gt;600000</formula>
    </cfRule>
  </conditionalFormatting>
  <conditionalFormatting sqref="C35:D35">
    <cfRule type="expression" dxfId="35" priority="4">
      <formula>$C$25&gt;600000</formula>
    </cfRule>
  </conditionalFormatting>
  <conditionalFormatting sqref="D28 D30">
    <cfRule type="expression" dxfId="34" priority="358">
      <formula>$C$25&gt;0</formula>
    </cfRule>
  </conditionalFormatting>
  <conditionalFormatting sqref="F51:G52">
    <cfRule type="expression" dxfId="32" priority="3">
      <formula>$C$25&gt;600000</formula>
    </cfRule>
  </conditionalFormatting>
  <conditionalFormatting sqref="K2">
    <cfRule type="expression" dxfId="30" priority="35">
      <formula>NOT(OR(LEN(K2)=13,LEN(K2)=0))</formula>
    </cfRule>
  </conditionalFormatting>
  <conditionalFormatting sqref="K12:K15 K19 K22">
    <cfRule type="expression" dxfId="29" priority="532">
      <formula>$K$6=$K$59</formula>
    </cfRule>
  </conditionalFormatting>
  <conditionalFormatting sqref="K16:K18">
    <cfRule type="expression" dxfId="28" priority="535">
      <formula>$K$6=$K$58</formula>
    </cfRule>
    <cfRule type="expression" dxfId="27" priority="536">
      <formula>$K$15=$K$63</formula>
    </cfRule>
  </conditionalFormatting>
  <conditionalFormatting sqref="K19 O26">
    <cfRule type="expression" dxfId="26" priority="326">
      <formula>$B$52=$B$54</formula>
    </cfRule>
  </conditionalFormatting>
  <conditionalFormatting sqref="K22">
    <cfRule type="expression" dxfId="25" priority="457">
      <formula>$K$59=$K$60</formula>
    </cfRule>
  </conditionalFormatting>
  <conditionalFormatting sqref="K24:K25 K31:K32">
    <cfRule type="expression" dxfId="24" priority="547">
      <formula>$K$22=$J$52</formula>
    </cfRule>
  </conditionalFormatting>
  <conditionalFormatting sqref="K28">
    <cfRule type="expression" dxfId="23" priority="531">
      <formula>$K$25&gt;0</formula>
    </cfRule>
  </conditionalFormatting>
  <conditionalFormatting sqref="N37">
    <cfRule type="expression" dxfId="22" priority="538">
      <formula>AND($O$34=$J$69,OR($O$10=$J$78,$O$12=$J$78,$O$13=$J$78))</formula>
    </cfRule>
  </conditionalFormatting>
  <conditionalFormatting sqref="O10:O13">
    <cfRule type="expression" dxfId="21" priority="539">
      <formula>$O$6=$K$59</formula>
    </cfRule>
  </conditionalFormatting>
  <conditionalFormatting sqref="O24:O30">
    <cfRule type="expression" dxfId="20" priority="540">
      <formula>OR($O$11=$K$59,$O$12=$K$59,$O$13=$K$59)</formula>
    </cfRule>
  </conditionalFormatting>
  <conditionalFormatting sqref="O31">
    <cfRule type="expression" dxfId="19" priority="541">
      <formula>AND(OR($O$11=$K$59,$O$12=$K$59,$O$13=$K$59),$O$30=$K$63)</formula>
    </cfRule>
  </conditionalFormatting>
  <conditionalFormatting sqref="O34">
    <cfRule type="expression" dxfId="18" priority="542">
      <formula>OR($O$10=$J$78,$O$12=$J$78,$O$13=$J$78)</formula>
    </cfRule>
  </conditionalFormatting>
  <dataValidations count="16">
    <dataValidation imeMode="hiragana" allowBlank="1" showInputMessage="1" showErrorMessage="1" sqref="K13 K16:K18 N37:O39" xr:uid="{00000000-0002-0000-0200-000000000000}"/>
    <dataValidation imeMode="off" allowBlank="1" showInputMessage="1" showErrorMessage="1" sqref="O29 O26" xr:uid="{00000000-0002-0000-0200-000001000000}"/>
    <dataValidation imeMode="fullKatakana" allowBlank="1" showInputMessage="1" showErrorMessage="1" sqref="K12 O25 G5" xr:uid="{00000000-0002-0000-0200-000002000000}"/>
    <dataValidation imeMode="on" allowBlank="1" showInputMessage="1" showErrorMessage="1" sqref="O24 O31 O28" xr:uid="{00000000-0002-0000-0200-000003000000}"/>
    <dataValidation type="list" allowBlank="1" showInputMessage="1" showErrorMessage="1" sqref="K22" xr:uid="{00000000-0002-0000-0200-000005000000}">
      <formula1>$J$52:$K$52</formula1>
    </dataValidation>
    <dataValidation type="list" allowBlank="1" showInputMessage="1" showErrorMessage="1" sqref="C35:D35" xr:uid="{00000000-0002-0000-0200-000006000000}">
      <formula1>$F$51:$F$52</formula1>
    </dataValidation>
    <dataValidation type="list" allowBlank="1" showInputMessage="1" showErrorMessage="1" sqref="K28:L28 D28" xr:uid="{00000000-0002-0000-0200-000007000000}">
      <formula1>$G$67:$G$69</formula1>
    </dataValidation>
    <dataValidation type="list" allowBlank="1" showInputMessage="1" showErrorMessage="1" sqref="K6" xr:uid="{00000000-0002-0000-0200-000008000000}">
      <formula1>$K$58:$K$59</formula1>
    </dataValidation>
    <dataValidation type="list" imeMode="hiragana" allowBlank="1" showInputMessage="1" showErrorMessage="1" sqref="K15 O30" xr:uid="{00000000-0002-0000-0200-000009000000}">
      <formula1>$K$63:$K$64</formula1>
    </dataValidation>
    <dataValidation type="list" imeMode="hiragana" allowBlank="1" showInputMessage="1" showErrorMessage="1" sqref="O34" xr:uid="{00000000-0002-0000-0200-00000A000000}">
      <formula1>$J$68:$J$69</formula1>
    </dataValidation>
    <dataValidation type="list" allowBlank="1" showInputMessage="1" showErrorMessage="1" sqref="O34" xr:uid="{00000000-0002-0000-0200-00000B000000}">
      <formula1>$J$68:$J$69</formula1>
    </dataValidation>
    <dataValidation type="list" allowBlank="1" showInputMessage="1" showErrorMessage="1" sqref="O6 O10:O13" xr:uid="{00000000-0002-0000-0200-00000C000000}">
      <formula1>$J$78:$J$79</formula1>
    </dataValidation>
    <dataValidation type="date" allowBlank="1" showInputMessage="1" showErrorMessage="1" sqref="D30" xr:uid="{DF7334EC-0F66-47F0-8824-A28E69493A13}">
      <formula1>9863</formula1>
      <formula2>63314</formula2>
    </dataValidation>
    <dataValidation type="date" imeMode="off" operator="greaterThanOrEqual" allowBlank="1" showInputMessage="1" showErrorMessage="1" sqref="K14" xr:uid="{12D89507-E610-4654-AFCA-06739AD4F294}">
      <formula1>6941</formula1>
    </dataValidation>
    <dataValidation type="date" imeMode="off" operator="greaterThan" allowBlank="1" showInputMessage="1" showErrorMessage="1" sqref="O27" xr:uid="{11E9FB4E-7E16-4E6A-9562-017B14C67476}">
      <formula1>3655</formula1>
    </dataValidation>
    <dataValidation type="list" allowBlank="1" showInputMessage="1" showErrorMessage="1" sqref="B13:C13" xr:uid="{00000000-0002-0000-0200-000004000000}">
      <formula1>$B$15:$B$22</formula1>
    </dataValidation>
  </dataValidations>
  <pageMargins left="0.42" right="0.36" top="0.28000000000000003" bottom="0.17" header="0.3" footer="0.13"/>
  <pageSetup paperSize="9" scale="78"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8" id="{DFCD9923-14F2-4A9E-A43B-E1098D68BC14}">
            <xm:f>$D$63&lt;設定!$D$3</xm:f>
            <x14:dxf>
              <fill>
                <patternFill>
                  <bgColor theme="5" tint="0.59996337778862885"/>
                </patternFill>
              </fill>
            </x14:dxf>
          </x14:cfRule>
          <xm:sqref>F15 F18 H18 F19:H19</xm:sqref>
        </x14:conditionalFormatting>
        <x14:conditionalFormatting xmlns:xm="http://schemas.microsoft.com/office/excel/2006/main">
          <x14:cfRule type="expression" priority="354" id="{00000000-000E-0000-0200-00005A010000}">
            <xm:f>AND($B$59=$B$61,$D$63&gt;設定!$D$3)</xm:f>
            <x14:dxf>
              <fill>
                <patternFill patternType="lightHorizontal">
                  <bgColor auto="1"/>
                </patternFill>
              </fill>
            </x14:dxf>
          </x14:cfRule>
          <xm:sqref>G18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200-00000D000000}">
          <x14:formula1>
            <xm:f>設定!$L$6:$L$110</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M152"/>
  <sheetViews>
    <sheetView showGridLines="0" topLeftCell="S47" zoomScale="110" zoomScaleNormal="110" workbookViewId="0">
      <selection activeCell="CC96" sqref="CC96:CI96"/>
    </sheetView>
  </sheetViews>
  <sheetFormatPr defaultRowHeight="13.5"/>
  <cols>
    <col min="1" max="13" width="3.375" hidden="1" customWidth="1"/>
    <col min="14" max="18" width="4" hidden="1" customWidth="1"/>
    <col min="19" max="19" width="9" customWidth="1"/>
    <col min="26" max="26" width="9.75" bestFit="1" customWidth="1"/>
    <col min="35" max="35" width="5.375" customWidth="1"/>
    <col min="39" max="41" width="2.25" customWidth="1"/>
    <col min="42" max="42" width="3.125" customWidth="1"/>
    <col min="43" max="43" width="2.5" customWidth="1"/>
    <col min="44" max="46" width="2" customWidth="1"/>
    <col min="47" max="47" width="3.375" customWidth="1"/>
    <col min="48" max="48" width="1.25" customWidth="1"/>
    <col min="49" max="50" width="2.25" customWidth="1"/>
    <col min="51" max="51" width="1.375" customWidth="1"/>
    <col min="52" max="85" width="2.5" customWidth="1"/>
    <col min="86" max="86" width="1.875" style="2" customWidth="1"/>
    <col min="87" max="87" width="1.25" customWidth="1"/>
    <col min="88" max="88" width="3.75" customWidth="1"/>
    <col min="89" max="95" width="2.5" customWidth="1"/>
    <col min="96" max="96" width="1.25" customWidth="1"/>
    <col min="97" max="97" width="3.75" customWidth="1"/>
    <col min="98" max="98" width="2.5" customWidth="1"/>
    <col min="99" max="106" width="2.25" customWidth="1"/>
    <col min="107" max="107" width="10.375" customWidth="1"/>
    <col min="108" max="126" width="4.125" customWidth="1"/>
    <col min="127" max="128" width="8.25" customWidth="1"/>
    <col min="129" max="131" width="10.125" customWidth="1"/>
    <col min="132" max="132" width="10.875" bestFit="1" customWidth="1"/>
  </cols>
  <sheetData>
    <row r="1" spans="2:142" ht="12.75" hidden="1" customHeight="1">
      <c r="B1" s="108" t="s">
        <v>198</v>
      </c>
      <c r="J1" s="18" t="s">
        <v>2</v>
      </c>
      <c r="K1" s="145">
        <f>'①入力(基礎控除)'!K1</f>
        <v>0</v>
      </c>
      <c r="N1" s="46" t="s">
        <v>12</v>
      </c>
      <c r="O1" s="145">
        <f>'①入力(基礎控除)'!O1</f>
        <v>0</v>
      </c>
      <c r="DY1" t="s">
        <v>74</v>
      </c>
      <c r="EC1" t="s">
        <v>250</v>
      </c>
    </row>
    <row r="2" spans="2:142" ht="12.75" hidden="1" customHeight="1">
      <c r="B2" s="108" t="s">
        <v>207</v>
      </c>
      <c r="H2" s="108"/>
      <c r="J2" s="18" t="s">
        <v>4</v>
      </c>
      <c r="K2" s="144">
        <f>'①入力(基礎控除)'!K2</f>
        <v>0</v>
      </c>
      <c r="N2" s="18" t="s">
        <v>3</v>
      </c>
      <c r="O2" s="143">
        <f>'①入力(基礎控除)'!O2</f>
        <v>0</v>
      </c>
      <c r="DT2" s="13" t="s">
        <v>224</v>
      </c>
      <c r="DU2" s="32"/>
      <c r="DV2" s="32"/>
      <c r="DW2" s="32"/>
      <c r="DX2" s="33"/>
      <c r="DY2" s="502" t="s">
        <v>69</v>
      </c>
      <c r="DZ2" s="503"/>
      <c r="EA2" s="100">
        <f>G22+G19</f>
        <v>0</v>
      </c>
      <c r="EC2" t="s">
        <v>230</v>
      </c>
      <c r="ED2" s="4"/>
      <c r="EE2" s="4"/>
      <c r="EF2" s="4"/>
      <c r="EG2" s="4" t="s">
        <v>231</v>
      </c>
    </row>
    <row r="3" spans="2:142" ht="12.75" hidden="1" customHeight="1">
      <c r="C3" s="108" t="s">
        <v>208</v>
      </c>
      <c r="L3" s="108"/>
      <c r="DS3" s="9" t="s">
        <v>223</v>
      </c>
      <c r="DT3" s="504" t="s">
        <v>218</v>
      </c>
      <c r="DU3" s="505"/>
      <c r="DV3" s="505"/>
      <c r="DW3" s="505"/>
      <c r="DX3" s="506"/>
      <c r="DY3" s="502" t="s">
        <v>77</v>
      </c>
      <c r="DZ3" s="503"/>
      <c r="EA3" s="40">
        <f>MAX(VLOOKUP(EA2,DY7:EA16,3),0)</f>
        <v>0</v>
      </c>
      <c r="EC3" s="18"/>
      <c r="ED3" s="18" t="s">
        <v>232</v>
      </c>
      <c r="EE3" s="18" t="s">
        <v>233</v>
      </c>
      <c r="EF3" s="4"/>
      <c r="EG3" s="22" t="s">
        <v>232</v>
      </c>
      <c r="EH3" s="6">
        <v>1300000</v>
      </c>
    </row>
    <row r="4" spans="2:142" ht="12.75" hidden="1" customHeight="1">
      <c r="B4" s="378" t="s">
        <v>181</v>
      </c>
      <c r="C4" s="379"/>
      <c r="D4" s="379"/>
      <c r="E4" s="379"/>
      <c r="F4" s="379"/>
      <c r="G4" s="379"/>
      <c r="H4" s="380"/>
      <c r="J4" s="378" t="s">
        <v>135</v>
      </c>
      <c r="K4" s="379"/>
      <c r="L4" s="380"/>
      <c r="N4" s="378" t="s">
        <v>134</v>
      </c>
      <c r="O4" s="380"/>
      <c r="DS4" s="184">
        <f>M80</f>
        <v>0</v>
      </c>
      <c r="DT4" s="507"/>
      <c r="DU4" s="508"/>
      <c r="DV4" s="508"/>
      <c r="DW4" s="508"/>
      <c r="DX4" s="509"/>
      <c r="DY4" s="13" t="s">
        <v>216</v>
      </c>
      <c r="DZ4" s="32"/>
      <c r="EA4" s="12">
        <f>MAX(0,ROUNDUP((MIN(10000000,EA2)-8500000)*0.1,0))*DS4*(-1)</f>
        <v>0</v>
      </c>
      <c r="EC4" s="207" t="s">
        <v>234</v>
      </c>
      <c r="ED4" s="22">
        <v>600000</v>
      </c>
      <c r="EE4" s="22">
        <v>1100000</v>
      </c>
      <c r="EF4" s="4"/>
      <c r="EG4" s="22" t="s">
        <v>233</v>
      </c>
      <c r="EH4" s="6">
        <v>3300000</v>
      </c>
    </row>
    <row r="5" spans="2:142" ht="12.75" hidden="1" customHeight="1">
      <c r="B5" s="41"/>
      <c r="C5" s="41"/>
      <c r="D5" s="41"/>
      <c r="E5" s="36"/>
      <c r="F5" s="41"/>
      <c r="G5" s="41"/>
      <c r="H5" s="41"/>
      <c r="DT5" s="13" t="s">
        <v>225</v>
      </c>
      <c r="DU5" s="32"/>
      <c r="DV5" s="32"/>
      <c r="DW5" s="32"/>
      <c r="DX5" s="33"/>
      <c r="DY5" s="17"/>
      <c r="DZ5" s="34" t="s">
        <v>217</v>
      </c>
      <c r="EA5" s="11">
        <f>MAX(0,MIN(EA2,100000)+MIN(EF28,100000)-100000)*DS7*(-1)</f>
        <v>0</v>
      </c>
      <c r="EC5" s="207" t="s">
        <v>83</v>
      </c>
      <c r="ED5" s="22">
        <f>ED4-100000</f>
        <v>500000</v>
      </c>
      <c r="EE5" s="22">
        <f>EE4-100000</f>
        <v>1000000</v>
      </c>
      <c r="EF5" s="4"/>
      <c r="EG5" s="4"/>
    </row>
    <row r="6" spans="2:142" ht="12.75" hidden="1" customHeight="1">
      <c r="B6" s="62" t="s">
        <v>17</v>
      </c>
      <c r="C6" s="510">
        <f>'①入力(基礎控除)'!C5</f>
        <v>0</v>
      </c>
      <c r="D6" s="511"/>
      <c r="F6" s="18" t="s">
        <v>1</v>
      </c>
      <c r="G6" s="510">
        <f>'①入力(基礎控除)'!G5</f>
        <v>0</v>
      </c>
      <c r="H6" s="511"/>
      <c r="J6" s="388" t="s">
        <v>70</v>
      </c>
      <c r="K6" s="389"/>
      <c r="L6" s="102"/>
      <c r="N6" s="448" t="s">
        <v>71</v>
      </c>
      <c r="O6" s="449"/>
      <c r="DS6" s="9" t="s">
        <v>223</v>
      </c>
      <c r="DT6" s="488" t="s">
        <v>219</v>
      </c>
      <c r="DU6" s="489"/>
      <c r="DV6" s="489"/>
      <c r="DW6" s="489"/>
      <c r="DX6" s="490"/>
      <c r="DY6" s="15" t="s">
        <v>23</v>
      </c>
      <c r="DZ6" s="22"/>
      <c r="EA6" s="43" t="s">
        <v>24</v>
      </c>
      <c r="EC6" s="207" t="s">
        <v>235</v>
      </c>
      <c r="ED6" s="22">
        <f>ED5-100000</f>
        <v>400000</v>
      </c>
      <c r="EE6" s="22">
        <f>EE5-100000</f>
        <v>900000</v>
      </c>
      <c r="EF6" s="4"/>
      <c r="EG6" s="4"/>
    </row>
    <row r="7" spans="2:142" ht="12.75" hidden="1" customHeight="1">
      <c r="G7" s="2"/>
      <c r="H7" s="2"/>
      <c r="J7" s="31" t="s">
        <v>28</v>
      </c>
      <c r="K7" s="190" t="str">
        <f>'①入力(基礎控除)'!K6</f>
        <v>非該当</v>
      </c>
      <c r="L7" s="30"/>
      <c r="N7" s="97" t="s">
        <v>28</v>
      </c>
      <c r="O7" s="198" t="str">
        <f>'①入力(基礎控除)'!O6</f>
        <v>非該当</v>
      </c>
      <c r="DS7" s="184">
        <f>IF(AND(F51=1,H60&gt;0),1,0)</f>
        <v>0</v>
      </c>
      <c r="DT7" s="488"/>
      <c r="DU7" s="489"/>
      <c r="DV7" s="489"/>
      <c r="DW7" s="489"/>
      <c r="DX7" s="490"/>
      <c r="DY7" s="101">
        <v>0</v>
      </c>
      <c r="DZ7" s="22"/>
      <c r="EA7" s="101">
        <f>MAX(EA2-550000,0)</f>
        <v>0</v>
      </c>
      <c r="EC7" s="208"/>
      <c r="ED7" s="95"/>
      <c r="EE7" s="95"/>
      <c r="EF7" s="4"/>
      <c r="EG7" s="4"/>
    </row>
    <row r="8" spans="2:142" ht="12.75" hidden="1" customHeight="1">
      <c r="G8" s="2"/>
      <c r="H8" s="2"/>
      <c r="J8" s="390" t="s">
        <v>111</v>
      </c>
      <c r="K8" s="391"/>
      <c r="L8" s="392"/>
      <c r="N8" s="393" t="s">
        <v>170</v>
      </c>
      <c r="O8" s="395"/>
      <c r="DT8" s="491"/>
      <c r="DU8" s="492"/>
      <c r="DV8" s="492"/>
      <c r="DW8" s="492"/>
      <c r="DX8" s="493"/>
      <c r="DY8" s="8">
        <v>1619000</v>
      </c>
      <c r="DZ8" s="8"/>
      <c r="EA8" s="8">
        <v>1069000</v>
      </c>
      <c r="EC8" s="4"/>
      <c r="ED8" s="4"/>
      <c r="EE8" s="4"/>
      <c r="EF8" s="4"/>
      <c r="EG8" s="209"/>
    </row>
    <row r="9" spans="2:142" ht="12.75" hidden="1" customHeight="1">
      <c r="B9" s="63" t="s">
        <v>122</v>
      </c>
      <c r="C9" s="494">
        <f>'①入力(基礎控除)'!C8</f>
        <v>0</v>
      </c>
      <c r="D9" s="495"/>
      <c r="E9" s="495"/>
      <c r="F9" s="495"/>
      <c r="G9" s="495"/>
      <c r="H9" s="496"/>
      <c r="J9" s="390"/>
      <c r="K9" s="391"/>
      <c r="L9" s="392"/>
      <c r="N9" s="393"/>
      <c r="O9" s="395"/>
      <c r="DY9" s="8">
        <v>1620000</v>
      </c>
      <c r="DZ9" s="8"/>
      <c r="EA9" s="8">
        <v>1070000</v>
      </c>
      <c r="EC9" s="4" t="s">
        <v>236</v>
      </c>
      <c r="ED9" s="4"/>
      <c r="EE9" s="4"/>
      <c r="EF9" s="4"/>
      <c r="EG9" s="4"/>
    </row>
    <row r="10" spans="2:142" ht="12.75" hidden="1" customHeight="1">
      <c r="B10" s="4"/>
      <c r="C10" s="142"/>
      <c r="G10" s="2"/>
      <c r="H10" s="2"/>
      <c r="J10" s="390" t="s">
        <v>169</v>
      </c>
      <c r="K10" s="391"/>
      <c r="L10" s="392"/>
      <c r="N10" s="396"/>
      <c r="O10" s="398"/>
      <c r="DY10" s="8">
        <v>1622000</v>
      </c>
      <c r="DZ10" s="8"/>
      <c r="EA10" s="8">
        <v>1072000</v>
      </c>
      <c r="EC10" s="18" t="s">
        <v>237</v>
      </c>
      <c r="ED10" s="18" t="s">
        <v>238</v>
      </c>
      <c r="EE10" s="18" t="s">
        <v>239</v>
      </c>
      <c r="EF10" s="18" t="s">
        <v>240</v>
      </c>
      <c r="EG10" s="18" t="s">
        <v>241</v>
      </c>
    </row>
    <row r="11" spans="2:142" ht="12.75" hidden="1" customHeight="1">
      <c r="G11" s="2"/>
      <c r="H11" s="7"/>
      <c r="J11" s="390"/>
      <c r="K11" s="391"/>
      <c r="L11" s="392"/>
      <c r="N11" s="147"/>
      <c r="O11" s="147"/>
      <c r="DY11" s="8">
        <v>1624000</v>
      </c>
      <c r="DZ11" s="8"/>
      <c r="EA11" s="8">
        <v>1074000</v>
      </c>
      <c r="EC11" s="207" t="str">
        <f>EC4</f>
        <v>1000万円以下</v>
      </c>
      <c r="ED11" s="22">
        <v>275000</v>
      </c>
      <c r="EE11" s="45">
        <f>ED11+410000</f>
        <v>685000</v>
      </c>
      <c r="EF11" s="45">
        <f>EE11+770000</f>
        <v>1455000</v>
      </c>
      <c r="EG11" s="45">
        <f>EF11+500000</f>
        <v>1955000</v>
      </c>
    </row>
    <row r="12" spans="2:142" ht="12.75" hidden="1" customHeight="1">
      <c r="B12" t="s">
        <v>186</v>
      </c>
      <c r="J12" s="456"/>
      <c r="K12" s="457"/>
      <c r="L12" s="458"/>
      <c r="N12" s="58" t="s">
        <v>34</v>
      </c>
      <c r="O12" s="202" t="str">
        <f>'①入力(基礎控除)'!O10</f>
        <v>非該当</v>
      </c>
      <c r="DY12" s="8">
        <v>1628000</v>
      </c>
      <c r="DZ12" s="8">
        <f>ROUNDDOWN(EA2/4,-3)</f>
        <v>0</v>
      </c>
      <c r="EA12" s="8">
        <f>INT(DZ12*2.4+100000)</f>
        <v>100000</v>
      </c>
      <c r="EC12" s="207" t="str">
        <f t="shared" ref="EC12:EC13" si="0">EC5</f>
        <v>1000万円超2000万円以下</v>
      </c>
      <c r="ED12" s="22">
        <f>ED11-100000</f>
        <v>175000</v>
      </c>
      <c r="EE12" s="22">
        <f t="shared" ref="EE12:EG13" si="1">EE11-100000</f>
        <v>585000</v>
      </c>
      <c r="EF12" s="22">
        <f t="shared" si="1"/>
        <v>1355000</v>
      </c>
      <c r="EG12" s="22">
        <f t="shared" si="1"/>
        <v>1855000</v>
      </c>
    </row>
    <row r="13" spans="2:142" ht="12.75" hidden="1" customHeight="1">
      <c r="B13" s="429" t="s">
        <v>55</v>
      </c>
      <c r="C13" s="430"/>
      <c r="D13" s="382" t="s">
        <v>120</v>
      </c>
      <c r="F13" t="s">
        <v>199</v>
      </c>
      <c r="J13" s="73" t="s">
        <v>60</v>
      </c>
      <c r="K13" s="191">
        <f>'①入力(基礎控除)'!K12</f>
        <v>0</v>
      </c>
      <c r="L13" s="33"/>
      <c r="N13" s="55" t="s">
        <v>35</v>
      </c>
      <c r="O13" s="202" t="str">
        <f>'①入力(基礎控除)'!O11</f>
        <v>非該当</v>
      </c>
      <c r="DY13" s="8">
        <v>1800000</v>
      </c>
      <c r="DZ13" s="8">
        <f>ROUNDDOWN(EA2/4,-3)</f>
        <v>0</v>
      </c>
      <c r="EA13" s="8">
        <f>INT(DZ13*2.8-80000)</f>
        <v>-80000</v>
      </c>
      <c r="EC13" s="207" t="str">
        <f t="shared" si="0"/>
        <v>2000万円超</v>
      </c>
      <c r="ED13" s="22">
        <f>ED12-100000</f>
        <v>75000</v>
      </c>
      <c r="EE13" s="22">
        <f t="shared" si="1"/>
        <v>485000</v>
      </c>
      <c r="EF13" s="22">
        <f t="shared" si="1"/>
        <v>1255000</v>
      </c>
      <c r="EG13" s="22">
        <f t="shared" si="1"/>
        <v>1755000</v>
      </c>
    </row>
    <row r="14" spans="2:142" ht="12.75" hidden="1" customHeight="1">
      <c r="B14" s="510" t="str">
        <f>'①入力(基礎控除)'!B13</f>
        <v>900万円以下</v>
      </c>
      <c r="C14" s="511"/>
      <c r="D14" s="383"/>
      <c r="F14" t="s">
        <v>191</v>
      </c>
      <c r="J14" s="61" t="s">
        <v>18</v>
      </c>
      <c r="K14" s="192">
        <f>'①入力(基礎控除)'!K13</f>
        <v>0</v>
      </c>
      <c r="L14" s="30"/>
      <c r="N14" s="55" t="s">
        <v>37</v>
      </c>
      <c r="O14" s="202" t="str">
        <f>'①入力(基礎控除)'!O12</f>
        <v>非該当</v>
      </c>
      <c r="DY14" s="8">
        <v>3600000</v>
      </c>
      <c r="DZ14" s="8">
        <f>ROUNDDOWN(EA2/4,-3)</f>
        <v>0</v>
      </c>
      <c r="EA14" s="8">
        <f>INT(DZ14*3.2-440000)</f>
        <v>-440000</v>
      </c>
      <c r="EC14" s="4" t="s">
        <v>249</v>
      </c>
      <c r="ED14" s="4"/>
      <c r="EE14" s="4"/>
      <c r="EF14" s="4"/>
      <c r="EG14" s="4"/>
      <c r="EI14" t="s">
        <v>248</v>
      </c>
    </row>
    <row r="15" spans="2:142" ht="12.75" hidden="1" customHeight="1">
      <c r="B15" s="60" t="s">
        <v>136</v>
      </c>
      <c r="C15" s="454" t="s">
        <v>86</v>
      </c>
      <c r="D15" s="455"/>
      <c r="F15" s="497" t="s">
        <v>200</v>
      </c>
      <c r="G15" s="498"/>
      <c r="H15" s="499"/>
      <c r="J15" s="61" t="s">
        <v>20</v>
      </c>
      <c r="K15" s="193">
        <f>'①入力(基礎控除)'!K14</f>
        <v>0</v>
      </c>
      <c r="L15" s="30"/>
      <c r="N15" s="59" t="s">
        <v>36</v>
      </c>
      <c r="O15" s="202" t="str">
        <f>'①入力(基礎控除)'!O13</f>
        <v>非該当</v>
      </c>
      <c r="DY15" s="8">
        <v>6600000</v>
      </c>
      <c r="DZ15" s="8"/>
      <c r="EA15" s="8">
        <f>INT(EA2*0.9-1100000)</f>
        <v>-1100000</v>
      </c>
      <c r="EC15" s="24" t="s">
        <v>167</v>
      </c>
      <c r="ED15" s="210">
        <f>'①入力(基礎控除)'!D30</f>
        <v>0</v>
      </c>
      <c r="EE15" s="20" t="s">
        <v>31</v>
      </c>
      <c r="EF15" s="211">
        <f>'①入力(基礎控除)'!C25</f>
        <v>0</v>
      </c>
      <c r="EI15" s="24" t="s">
        <v>167</v>
      </c>
      <c r="EJ15" s="210">
        <f>'①入力(基礎控除)'!K14</f>
        <v>0</v>
      </c>
      <c r="EK15" s="20" t="s">
        <v>31</v>
      </c>
      <c r="EL15" s="211">
        <f>'①入力(基礎控除)'!K25</f>
        <v>0</v>
      </c>
    </row>
    <row r="16" spans="2:142" ht="12.75" hidden="1" customHeight="1">
      <c r="B16" s="29" t="s">
        <v>52</v>
      </c>
      <c r="D16" s="71" t="s">
        <v>213</v>
      </c>
      <c r="F16" s="500" t="str">
        <f>IF(B60=B62,B65,B72)</f>
        <v>１月になり、源泉徴収票が交付されたら、こちらに現在の勤務先での給料支払額を入力して申告書を完成させて再度提出してください。１１月の段階では入力不要です。</v>
      </c>
      <c r="G16" s="419"/>
      <c r="H16" s="501"/>
      <c r="J16" s="61" t="s">
        <v>119</v>
      </c>
      <c r="K16" s="194" t="s">
        <v>25</v>
      </c>
      <c r="L16" s="30"/>
      <c r="N16" s="481" t="s">
        <v>195</v>
      </c>
      <c r="O16" s="482"/>
      <c r="DY16" s="8">
        <v>8500000</v>
      </c>
      <c r="DZ16" s="8"/>
      <c r="EA16" s="8">
        <f>EA2-1950000</f>
        <v>-1950000</v>
      </c>
      <c r="EC16" s="88" t="s">
        <v>94</v>
      </c>
      <c r="ED16" s="212">
        <f>設定!D1</f>
        <v>45657</v>
      </c>
      <c r="EE16" s="20" t="s">
        <v>79</v>
      </c>
      <c r="EF16" s="42">
        <f>DATEDIF(ED15,ED16+1,"Y")</f>
        <v>125</v>
      </c>
      <c r="EI16" s="88" t="s">
        <v>94</v>
      </c>
      <c r="EJ16" s="212">
        <f>設定!D1</f>
        <v>45657</v>
      </c>
      <c r="EK16" s="20" t="s">
        <v>79</v>
      </c>
      <c r="EL16" s="42">
        <f>DATEDIF(EJ15,EJ16+1,"Y")</f>
        <v>125</v>
      </c>
    </row>
    <row r="17" spans="2:143" ht="12.75" hidden="1" customHeight="1">
      <c r="B17" s="29" t="s">
        <v>62</v>
      </c>
      <c r="D17" s="71" t="s">
        <v>297</v>
      </c>
      <c r="F17" s="500"/>
      <c r="G17" s="419"/>
      <c r="H17" s="501"/>
      <c r="J17" s="61" t="s">
        <v>22</v>
      </c>
      <c r="K17" s="519">
        <f>'①入力(基礎控除)'!K16</f>
        <v>0</v>
      </c>
      <c r="L17" s="30"/>
      <c r="N17" s="483"/>
      <c r="O17" s="484"/>
      <c r="DY17" s="78" t="s">
        <v>168</v>
      </c>
      <c r="DZ17" s="26"/>
      <c r="EA17" s="4"/>
      <c r="EC17" s="365" t="s">
        <v>242</v>
      </c>
      <c r="ED17" s="365"/>
      <c r="EE17" s="487" t="str">
        <f>'①入力(基礎控除)'!D28</f>
        <v>1000万円以下</v>
      </c>
      <c r="EF17" s="365"/>
      <c r="EI17" s="365" t="s">
        <v>242</v>
      </c>
      <c r="EJ17" s="365"/>
      <c r="EK17" s="487" t="str">
        <f>'①入力(基礎控除)'!K28</f>
        <v>1000万円以下</v>
      </c>
      <c r="EL17" s="487"/>
    </row>
    <row r="18" spans="2:143" ht="12.75" hidden="1" customHeight="1">
      <c r="B18" s="29" t="s">
        <v>63</v>
      </c>
      <c r="D18" s="71" t="s">
        <v>298</v>
      </c>
      <c r="F18" s="500"/>
      <c r="G18" s="419"/>
      <c r="H18" s="501"/>
      <c r="J18" s="61" t="s">
        <v>21</v>
      </c>
      <c r="K18" s="519"/>
      <c r="L18" s="30"/>
      <c r="N18" s="483"/>
      <c r="O18" s="484"/>
      <c r="DF18" s="78"/>
      <c r="DY18" s="502" t="s">
        <v>69</v>
      </c>
      <c r="DZ18" s="503"/>
      <c r="EA18" s="100">
        <f>K26</f>
        <v>0</v>
      </c>
    </row>
    <row r="19" spans="2:143" ht="12.75" hidden="1" customHeight="1">
      <c r="B19" s="29" t="s">
        <v>292</v>
      </c>
      <c r="D19" s="71" t="s">
        <v>296</v>
      </c>
      <c r="F19" s="158"/>
      <c r="G19" s="186">
        <f>'①入力(基礎控除)'!G18</f>
        <v>0</v>
      </c>
      <c r="H19" s="185" t="s">
        <v>56</v>
      </c>
      <c r="J19" s="60"/>
      <c r="K19" s="519"/>
      <c r="L19" s="30"/>
      <c r="N19" s="483"/>
      <c r="O19" s="484"/>
      <c r="DF19" s="78"/>
      <c r="DG19" s="4"/>
      <c r="DY19" s="502" t="s">
        <v>77</v>
      </c>
      <c r="DZ19" s="503"/>
      <c r="EA19" s="40">
        <f>MAX(VLOOKUP(EA18,DY22:EA31,3),0)</f>
        <v>0</v>
      </c>
      <c r="EC19" s="34" t="s">
        <v>247</v>
      </c>
      <c r="ED19" s="48"/>
      <c r="EE19" s="48"/>
      <c r="EF19" s="48"/>
      <c r="EG19" s="48"/>
      <c r="EI19" s="34" t="s">
        <v>246</v>
      </c>
      <c r="EJ19" s="48"/>
      <c r="EK19" s="48"/>
      <c r="EL19" s="48"/>
      <c r="EM19" s="48"/>
    </row>
    <row r="20" spans="2:143" ht="12.75" hidden="1" customHeight="1">
      <c r="B20" s="29" t="s">
        <v>293</v>
      </c>
      <c r="D20" s="71" t="s">
        <v>301</v>
      </c>
      <c r="F20" s="160" t="s">
        <v>187</v>
      </c>
      <c r="G20" s="34"/>
      <c r="H20" s="161"/>
      <c r="J20" s="61" t="s">
        <v>19</v>
      </c>
      <c r="K20" s="195">
        <f>'①入力(基礎控除)'!K19</f>
        <v>0</v>
      </c>
      <c r="L20" s="30"/>
      <c r="N20" s="483"/>
      <c r="O20" s="484"/>
      <c r="DF20" s="78"/>
      <c r="DG20" s="78"/>
      <c r="EC20" s="18" t="s">
        <v>31</v>
      </c>
      <c r="ED20" s="18" t="s">
        <v>78</v>
      </c>
      <c r="EE20" s="18" t="s">
        <v>243</v>
      </c>
      <c r="EF20" s="18"/>
      <c r="EG20" s="18" t="s">
        <v>244</v>
      </c>
      <c r="EI20" s="18" t="s">
        <v>31</v>
      </c>
      <c r="EJ20" s="18" t="s">
        <v>78</v>
      </c>
      <c r="EK20" s="18" t="s">
        <v>243</v>
      </c>
      <c r="EL20" s="18"/>
      <c r="EM20" s="18" t="s">
        <v>244</v>
      </c>
    </row>
    <row r="21" spans="2:143" ht="12.75" hidden="1" customHeight="1">
      <c r="B21" s="29" t="s">
        <v>64</v>
      </c>
      <c r="D21" s="71" t="s">
        <v>299</v>
      </c>
      <c r="F21" s="520" t="s">
        <v>201</v>
      </c>
      <c r="G21" s="479"/>
      <c r="H21" s="521"/>
      <c r="J21" s="17"/>
      <c r="K21" s="34"/>
      <c r="L21" s="35"/>
      <c r="N21" s="369" t="s">
        <v>196</v>
      </c>
      <c r="O21" s="371"/>
      <c r="DY21" s="15" t="s">
        <v>23</v>
      </c>
      <c r="DZ21" s="22"/>
      <c r="EA21" s="43" t="s">
        <v>24</v>
      </c>
      <c r="EC21" s="18">
        <v>0</v>
      </c>
      <c r="ED21" s="18"/>
      <c r="EE21" s="18"/>
      <c r="EF21" s="18"/>
      <c r="EG21" s="18">
        <v>0</v>
      </c>
      <c r="EI21" s="18">
        <v>0</v>
      </c>
      <c r="EJ21" s="18"/>
      <c r="EK21" s="18"/>
      <c r="EL21" s="18"/>
      <c r="EM21" s="18">
        <v>0</v>
      </c>
    </row>
    <row r="22" spans="2:143" ht="12.75" hidden="1" customHeight="1">
      <c r="B22" s="29" t="s">
        <v>65</v>
      </c>
      <c r="D22" s="71" t="s">
        <v>300</v>
      </c>
      <c r="F22" s="158"/>
      <c r="G22" s="187">
        <f>'①入力(基礎控除)'!G21</f>
        <v>0</v>
      </c>
      <c r="H22" s="159" t="s">
        <v>56</v>
      </c>
      <c r="J22" s="415" t="s">
        <v>138</v>
      </c>
      <c r="K22" s="416"/>
      <c r="L22" s="417"/>
      <c r="N22" s="372"/>
      <c r="O22" s="374"/>
      <c r="DP22" t="s">
        <v>105</v>
      </c>
      <c r="DY22" s="101">
        <v>0</v>
      </c>
      <c r="DZ22" s="22"/>
      <c r="EA22" s="101">
        <f>MAX(0,EA18-550000)</f>
        <v>0</v>
      </c>
      <c r="EC22" s="22">
        <f>VLOOKUP(EE17,EC4:EE6,IF(EF16&gt;=65,3,2),FALSE)+1</f>
        <v>1100001</v>
      </c>
      <c r="ED22" s="18">
        <v>1</v>
      </c>
      <c r="EE22" s="45">
        <f>EC22-1</f>
        <v>1100000</v>
      </c>
      <c r="EF22" s="18"/>
      <c r="EG22" s="22">
        <f>INT($EF$15*ED22-EE22)</f>
        <v>-1100000</v>
      </c>
      <c r="EI22" s="22">
        <f>VLOOKUP(EK17,EC4:EE6,IF(EL16&gt;=65,3,2),FALSE)+1</f>
        <v>1100001</v>
      </c>
      <c r="EJ22" s="18">
        <v>1</v>
      </c>
      <c r="EK22" s="45">
        <f>EI22-1</f>
        <v>1100000</v>
      </c>
      <c r="EL22" s="18"/>
      <c r="EM22" s="22">
        <f>INT($EL$15*EJ22-EK22)</f>
        <v>-1100000</v>
      </c>
    </row>
    <row r="23" spans="2:143" ht="12.75" hidden="1" customHeight="1">
      <c r="B23" s="17" t="s">
        <v>53</v>
      </c>
      <c r="C23" s="34"/>
      <c r="D23" s="72" t="s">
        <v>91</v>
      </c>
      <c r="F23" s="522" t="s">
        <v>57</v>
      </c>
      <c r="G23" s="472"/>
      <c r="H23" s="523"/>
      <c r="J23" s="418"/>
      <c r="K23" s="419"/>
      <c r="L23" s="420"/>
      <c r="N23" s="375"/>
      <c r="O23" s="377"/>
      <c r="DP23" t="s">
        <v>106</v>
      </c>
      <c r="DY23" s="8">
        <v>1619000</v>
      </c>
      <c r="DZ23" s="8"/>
      <c r="EA23" s="8">
        <v>1069000</v>
      </c>
      <c r="EC23" s="40">
        <f>IF(EF16&gt;=65,EH4,EH3)</f>
        <v>3300000</v>
      </c>
      <c r="ED23" s="18">
        <v>0.75</v>
      </c>
      <c r="EE23" s="22">
        <f>VLOOKUP($EE$17,$EC$11:$EG$13,EF23,FALSE)</f>
        <v>275000</v>
      </c>
      <c r="EF23" s="18">
        <v>2</v>
      </c>
      <c r="EG23" s="22">
        <f>INT($EF$15*ED23-EE23)</f>
        <v>-275000</v>
      </c>
      <c r="EI23" s="40">
        <f>IF(EL16&gt;=65,EH4,EH3)</f>
        <v>3300000</v>
      </c>
      <c r="EJ23" s="18">
        <v>0.75</v>
      </c>
      <c r="EK23" s="22">
        <f>VLOOKUP($EK$17,$EC$11:$EG$13,EL23,FALSE)</f>
        <v>275000</v>
      </c>
      <c r="EL23" s="18">
        <v>2</v>
      </c>
      <c r="EM23" s="22">
        <f t="shared" ref="EM23:EM26" si="2">INT($EL$15*EJ23-EK23)</f>
        <v>-275000</v>
      </c>
    </row>
    <row r="24" spans="2:143" ht="12.75" hidden="1" customHeight="1">
      <c r="F24" s="160" t="s">
        <v>85</v>
      </c>
      <c r="G24" s="34"/>
      <c r="H24" s="161"/>
      <c r="J24" s="150" t="s">
        <v>92</v>
      </c>
      <c r="K24" s="151">
        <f>設定!D2</f>
        <v>45666</v>
      </c>
      <c r="L24" s="152"/>
      <c r="DK24" t="s">
        <v>105</v>
      </c>
      <c r="DQ24" t="s">
        <v>107</v>
      </c>
      <c r="DY24" s="8">
        <v>1620000</v>
      </c>
      <c r="DZ24" s="8"/>
      <c r="EA24" s="8">
        <v>1070000</v>
      </c>
      <c r="EC24" s="40">
        <v>4100000</v>
      </c>
      <c r="ED24" s="18">
        <v>0.85</v>
      </c>
      <c r="EE24" s="22">
        <f t="shared" ref="EE24:EE26" si="3">VLOOKUP($EE$17,$EC$11:$EG$13,EF24,FALSE)</f>
        <v>685000</v>
      </c>
      <c r="EF24" s="18">
        <v>3</v>
      </c>
      <c r="EG24" s="22">
        <f>INT($EF$15*ED24-EE24)</f>
        <v>-685000</v>
      </c>
      <c r="EI24" s="40">
        <v>4100000</v>
      </c>
      <c r="EJ24" s="18">
        <v>0.85</v>
      </c>
      <c r="EK24" s="22">
        <f t="shared" ref="EK24:EK26" si="4">VLOOKUP($EK$17,$EC$11:$EG$13,EL24,FALSE)</f>
        <v>685000</v>
      </c>
      <c r="EL24" s="18">
        <v>3</v>
      </c>
      <c r="EM24" s="22">
        <f t="shared" si="2"/>
        <v>-685000</v>
      </c>
    </row>
    <row r="25" spans="2:143" ht="12.75" hidden="1" customHeight="1">
      <c r="B25" s="163" t="s">
        <v>182</v>
      </c>
      <c r="C25" s="164"/>
      <c r="D25" s="164"/>
      <c r="E25" s="164"/>
      <c r="H25" s="159"/>
      <c r="J25" s="29" t="s">
        <v>27</v>
      </c>
      <c r="K25" s="34" t="s">
        <v>190</v>
      </c>
      <c r="L25" s="204" t="str">
        <f>'①入力(基礎控除)'!K22</f>
        <v>無</v>
      </c>
      <c r="N25" s="434" t="s">
        <v>197</v>
      </c>
      <c r="O25" s="435"/>
      <c r="DE25" s="5" t="s">
        <v>211</v>
      </c>
      <c r="DK25" t="s">
        <v>106</v>
      </c>
      <c r="DQ25" s="2" t="s">
        <v>104</v>
      </c>
      <c r="DY25" s="8">
        <v>1622000</v>
      </c>
      <c r="DZ25" s="8"/>
      <c r="EA25" s="8">
        <v>1072000</v>
      </c>
      <c r="EC25" s="22">
        <v>7700000</v>
      </c>
      <c r="ED25" s="18">
        <v>0.95</v>
      </c>
      <c r="EE25" s="22">
        <f t="shared" si="3"/>
        <v>1455000</v>
      </c>
      <c r="EF25" s="18">
        <v>4</v>
      </c>
      <c r="EG25" s="22">
        <f>INT($EF$15*ED25-EE25)</f>
        <v>-1455000</v>
      </c>
      <c r="EI25" s="22">
        <v>7700000</v>
      </c>
      <c r="EJ25" s="18">
        <v>0.95</v>
      </c>
      <c r="EK25" s="22">
        <f t="shared" si="4"/>
        <v>1455000</v>
      </c>
      <c r="EL25" s="18">
        <v>4</v>
      </c>
      <c r="EM25" s="22">
        <f t="shared" si="2"/>
        <v>-1455000</v>
      </c>
    </row>
    <row r="26" spans="2:143" ht="12.75" hidden="1" customHeight="1">
      <c r="B26" s="165" t="s">
        <v>58</v>
      </c>
      <c r="C26" s="187">
        <f>'①入力(基礎控除)'!C25</f>
        <v>0</v>
      </c>
      <c r="D26" s="167" t="s">
        <v>56</v>
      </c>
      <c r="F26" s="157" t="s">
        <v>184</v>
      </c>
      <c r="G26" s="32"/>
      <c r="H26" s="162"/>
      <c r="J26" s="50" t="s">
        <v>23</v>
      </c>
      <c r="K26" s="196">
        <f>'①入力(基礎控除)'!K24</f>
        <v>0</v>
      </c>
      <c r="L26" s="70" t="s">
        <v>56</v>
      </c>
      <c r="N26" s="436"/>
      <c r="O26" s="437"/>
      <c r="CW26" s="7"/>
      <c r="CX26" s="7"/>
      <c r="DK26" s="4">
        <v>1</v>
      </c>
      <c r="DL26" s="91">
        <v>0</v>
      </c>
      <c r="DM26" s="250" t="str">
        <f>B16</f>
        <v>900万円以下</v>
      </c>
      <c r="DN26" s="252">
        <f>IF(OR($B$14=DM26,AND($H$62&gt;=DL26,$H$62&lt;DL27)),DK26,"")</f>
        <v>1</v>
      </c>
      <c r="DP26" s="5">
        <v>1</v>
      </c>
      <c r="DQ26" s="38" t="str">
        <f>IF($DR$33=DP26,$DE$25,"")</f>
        <v/>
      </c>
      <c r="DY26" s="8">
        <v>1624000</v>
      </c>
      <c r="DZ26" s="8"/>
      <c r="EA26" s="8">
        <v>1074000</v>
      </c>
      <c r="EC26" s="22">
        <v>10000000</v>
      </c>
      <c r="ED26" s="18">
        <v>1</v>
      </c>
      <c r="EE26" s="22">
        <f t="shared" si="3"/>
        <v>1955000</v>
      </c>
      <c r="EF26" s="18">
        <v>5</v>
      </c>
      <c r="EG26" s="22">
        <f>INT($EF$15*ED26-EE26)</f>
        <v>-1955000</v>
      </c>
      <c r="EI26" s="22">
        <v>10000000</v>
      </c>
      <c r="EJ26" s="18">
        <v>1</v>
      </c>
      <c r="EK26" s="22">
        <f t="shared" si="4"/>
        <v>1955000</v>
      </c>
      <c r="EL26" s="18">
        <v>5</v>
      </c>
      <c r="EM26" s="22">
        <f t="shared" si="2"/>
        <v>-1955000</v>
      </c>
    </row>
    <row r="27" spans="2:143" ht="12.75" hidden="1" customHeight="1">
      <c r="B27" s="512" t="s">
        <v>188</v>
      </c>
      <c r="C27" s="387"/>
      <c r="D27" s="401"/>
      <c r="F27" s="50"/>
      <c r="G27" s="187">
        <f>'①入力(基礎控除)'!G26</f>
        <v>0</v>
      </c>
      <c r="H27" s="159" t="s">
        <v>56</v>
      </c>
      <c r="J27" s="50" t="s">
        <v>31</v>
      </c>
      <c r="K27" s="196">
        <f>'①入力(基礎控除)'!K25</f>
        <v>0</v>
      </c>
      <c r="L27" s="70" t="s">
        <v>56</v>
      </c>
      <c r="N27" s="55" t="s">
        <v>38</v>
      </c>
      <c r="O27" s="202">
        <f>'①入力(基礎控除)'!O24</f>
        <v>0</v>
      </c>
      <c r="CW27" s="7"/>
      <c r="DC27" s="53" t="s">
        <v>84</v>
      </c>
      <c r="DE27" s="79">
        <v>1330000</v>
      </c>
      <c r="DK27" s="4">
        <v>2</v>
      </c>
      <c r="DL27" s="92">
        <v>9000001</v>
      </c>
      <c r="DM27" s="71" t="str">
        <f t="shared" ref="DM27:DM33" si="5">B17</f>
        <v>900万円超　950万円以下</v>
      </c>
      <c r="DN27" s="253" t="str">
        <f>IF(OR($B$14=DM27,AND($H$62&gt;=DL27,$H$62&lt;DL28)),DK27,"")</f>
        <v/>
      </c>
      <c r="DP27" s="5">
        <v>2</v>
      </c>
      <c r="DQ27" s="38" t="str">
        <f>IF($DR$33=DP27,$DE$25,"")</f>
        <v/>
      </c>
      <c r="DY27" s="8">
        <v>1628000</v>
      </c>
      <c r="DZ27" s="8">
        <f>ROUNDDOWN(EA18/4,-3)</f>
        <v>0</v>
      </c>
      <c r="EA27" s="8">
        <f>INT(DZ27*2.4+100000)</f>
        <v>100000</v>
      </c>
      <c r="EC27" s="78" t="s">
        <v>249</v>
      </c>
      <c r="ED27" s="4"/>
      <c r="EE27" s="4"/>
      <c r="EF27" s="4"/>
      <c r="EG27" s="4"/>
      <c r="EI27" t="s">
        <v>248</v>
      </c>
    </row>
    <row r="28" spans="2:143" ht="12.75" hidden="1" customHeight="1">
      <c r="B28" s="513" t="s">
        <v>174</v>
      </c>
      <c r="C28" s="452"/>
      <c r="D28" s="453"/>
      <c r="F28" s="17" t="s">
        <v>185</v>
      </c>
      <c r="G28" s="34"/>
      <c r="H28" s="161"/>
      <c r="J28" s="514" t="s">
        <v>162</v>
      </c>
      <c r="K28" s="515"/>
      <c r="L28" s="516"/>
      <c r="N28" s="55" t="s">
        <v>125</v>
      </c>
      <c r="O28" s="202">
        <f>'①入力(基礎控除)'!O25</f>
        <v>0</v>
      </c>
      <c r="DC28" s="88" t="str">
        <f>IF(AND(設定!I22=設定!C24,設定!I24=設定!E25),設定!G25,K20)</f>
        <v>※※※※※※※※※※※※</v>
      </c>
      <c r="DE28" s="80">
        <v>950000</v>
      </c>
      <c r="DK28" s="4">
        <v>3</v>
      </c>
      <c r="DL28" s="92">
        <v>9500001</v>
      </c>
      <c r="DM28" s="71" t="str">
        <f t="shared" si="5"/>
        <v>950万円超　1000万円以下</v>
      </c>
      <c r="DN28" s="253" t="str">
        <f t="shared" ref="DN28:DN32" si="6">IF(OR($B$14=DM28,AND($H$62&gt;=DL28,$H$62&lt;DL29)),DK28,"")</f>
        <v/>
      </c>
      <c r="DP28" s="5">
        <v>3</v>
      </c>
      <c r="DQ28" s="38" t="str">
        <f t="shared" ref="DQ28:DQ33" si="7">IF($DR$33=DP28,$DE$25,"")</f>
        <v/>
      </c>
      <c r="DY28" s="8">
        <v>1800000</v>
      </c>
      <c r="DZ28" s="8">
        <f>ROUNDDOWN(EA18/4,-3)</f>
        <v>0</v>
      </c>
      <c r="EA28" s="8">
        <f>INT(DZ28*2.8-80000)</f>
        <v>-80000</v>
      </c>
      <c r="EC28" s="3" t="s">
        <v>245</v>
      </c>
      <c r="ED28" s="24"/>
      <c r="EE28" s="24"/>
      <c r="EF28" s="22">
        <f>INT(VLOOKUP(EF15,EC21:EG26,5))</f>
        <v>0</v>
      </c>
      <c r="EI28" s="3" t="s">
        <v>245</v>
      </c>
      <c r="EJ28" s="24"/>
      <c r="EK28" s="24"/>
      <c r="EL28" s="22">
        <f>INT(VLOOKUP(EL15,EI21:EM26,5))</f>
        <v>0</v>
      </c>
    </row>
    <row r="29" spans="2:143" ht="12.75" hidden="1" customHeight="1">
      <c r="B29" s="512" t="s">
        <v>82</v>
      </c>
      <c r="C29" s="385"/>
      <c r="D29" s="188" t="str">
        <f>'①入力(基礎控除)'!D28</f>
        <v>1000万円以下</v>
      </c>
      <c r="F29" s="155" t="s">
        <v>192</v>
      </c>
      <c r="H29" s="159"/>
      <c r="J29" s="103" t="s">
        <v>137</v>
      </c>
      <c r="K29" s="517" t="str">
        <f>'①入力(基礎控除)'!K28</f>
        <v>1000万円以下</v>
      </c>
      <c r="L29" s="518"/>
      <c r="N29" s="55" t="s">
        <v>124</v>
      </c>
      <c r="O29" s="203">
        <f>'①入力(基礎控除)'!O26</f>
        <v>0</v>
      </c>
      <c r="DC29" s="98">
        <f>K15</f>
        <v>0</v>
      </c>
      <c r="DE29" s="81">
        <v>480000</v>
      </c>
      <c r="DK29" s="4">
        <v>4</v>
      </c>
      <c r="DL29" s="92">
        <v>10000001</v>
      </c>
      <c r="DM29" s="71" t="str">
        <f t="shared" si="5"/>
        <v>1000万円超　1805万円以下</v>
      </c>
      <c r="DN29" s="253" t="str">
        <f t="shared" si="6"/>
        <v/>
      </c>
      <c r="DP29" s="5">
        <v>4</v>
      </c>
      <c r="DQ29" s="38" t="str">
        <f t="shared" si="7"/>
        <v/>
      </c>
      <c r="DY29" s="8">
        <v>3600000</v>
      </c>
      <c r="DZ29" s="8">
        <f>ROUNDDOWN(EA18/4,-3)</f>
        <v>0</v>
      </c>
      <c r="EA29" s="8">
        <f>INT(DZ29*3.2-440000)</f>
        <v>-440000</v>
      </c>
    </row>
    <row r="30" spans="2:143" ht="12.75" hidden="1" customHeight="1">
      <c r="B30" s="512" t="s">
        <v>80</v>
      </c>
      <c r="C30" s="387"/>
      <c r="D30" s="401"/>
      <c r="F30" s="55"/>
      <c r="G30" s="186">
        <f>'①入力(基礎控除)'!G29</f>
        <v>0</v>
      </c>
      <c r="H30" s="159" t="s">
        <v>56</v>
      </c>
      <c r="J30" s="386" t="s">
        <v>80</v>
      </c>
      <c r="K30" s="387"/>
      <c r="L30" s="385"/>
      <c r="N30" s="55" t="s">
        <v>126</v>
      </c>
      <c r="O30" s="199">
        <f>'①入力(基礎控除)'!O27</f>
        <v>0</v>
      </c>
      <c r="DK30" s="4">
        <v>5</v>
      </c>
      <c r="DL30" s="249">
        <v>18050001</v>
      </c>
      <c r="DM30" s="71" t="str">
        <f t="shared" si="5"/>
        <v>1805万円超　2400万円以下</v>
      </c>
      <c r="DN30" s="253" t="str">
        <f t="shared" si="6"/>
        <v/>
      </c>
      <c r="DP30" s="5">
        <v>5</v>
      </c>
      <c r="DQ30" s="38" t="str">
        <f t="shared" si="7"/>
        <v/>
      </c>
      <c r="DY30" s="8">
        <v>6600000</v>
      </c>
      <c r="DZ30" s="8"/>
      <c r="EA30" s="8">
        <f>INT(EA18*0.9-1100000)</f>
        <v>-1100000</v>
      </c>
    </row>
    <row r="31" spans="2:143" ht="12.75" hidden="1" customHeight="1">
      <c r="B31" s="512" t="s">
        <v>127</v>
      </c>
      <c r="C31" s="385"/>
      <c r="D31" s="189">
        <f>'①入力(基礎控除)'!D30</f>
        <v>0</v>
      </c>
      <c r="E31" s="166"/>
      <c r="F31" s="533" t="s">
        <v>183</v>
      </c>
      <c r="G31" s="534"/>
      <c r="H31" s="535"/>
      <c r="J31" s="421" t="s">
        <v>76</v>
      </c>
      <c r="K31" s="422"/>
      <c r="L31" s="423"/>
      <c r="N31" s="55" t="s">
        <v>202</v>
      </c>
      <c r="O31" s="199">
        <f>'①入力(基礎控除)'!O28</f>
        <v>0</v>
      </c>
      <c r="DK31" s="4">
        <v>6</v>
      </c>
      <c r="DL31" s="92">
        <v>24000001</v>
      </c>
      <c r="DM31" s="71" t="str">
        <f t="shared" si="5"/>
        <v>2400万円超　2450万円以下</v>
      </c>
      <c r="DN31" s="253" t="str">
        <f t="shared" si="6"/>
        <v/>
      </c>
      <c r="DP31" s="5">
        <v>6</v>
      </c>
      <c r="DQ31" s="38" t="str">
        <f>IF($DR$33=DP31,$DE$25,"")</f>
        <v/>
      </c>
      <c r="DY31" s="8">
        <v>8500000</v>
      </c>
      <c r="DZ31" s="8"/>
      <c r="EA31" s="8">
        <f>EA18-1950000</f>
        <v>-1950000</v>
      </c>
    </row>
    <row r="32" spans="2:143" ht="12.75" hidden="1" customHeight="1">
      <c r="B32" s="536" t="s">
        <v>227</v>
      </c>
      <c r="C32" s="425"/>
      <c r="D32" s="537"/>
      <c r="G32" s="7"/>
      <c r="H32" s="7" t="s">
        <v>172</v>
      </c>
      <c r="J32" s="60" t="s">
        <v>164</v>
      </c>
      <c r="K32" s="196">
        <f>'①入力(基礎控除)'!K31</f>
        <v>0</v>
      </c>
      <c r="L32" s="70" t="s">
        <v>56</v>
      </c>
      <c r="N32" s="55" t="s">
        <v>203</v>
      </c>
      <c r="O32" s="200">
        <f>'①入力(基礎控除)'!O29</f>
        <v>0</v>
      </c>
      <c r="DE32" s="24">
        <v>70</v>
      </c>
      <c r="DF32" t="s">
        <v>171</v>
      </c>
      <c r="DK32" s="4">
        <v>7</v>
      </c>
      <c r="DL32" s="92">
        <v>24500001</v>
      </c>
      <c r="DM32" s="71" t="str">
        <f t="shared" si="5"/>
        <v>2450万円超　2500万円以下</v>
      </c>
      <c r="DN32" s="253" t="str">
        <f t="shared" si="6"/>
        <v/>
      </c>
      <c r="DP32" s="5">
        <v>7</v>
      </c>
      <c r="DQ32" s="38" t="str">
        <f t="shared" si="7"/>
        <v/>
      </c>
      <c r="DY32" s="4"/>
      <c r="DZ32" s="4"/>
      <c r="EA32" s="4"/>
    </row>
    <row r="33" spans="2:131" ht="12.75" hidden="1" customHeight="1">
      <c r="B33" s="538"/>
      <c r="C33" s="391"/>
      <c r="D33" s="539"/>
      <c r="F33" s="7"/>
      <c r="H33" s="156">
        <f>H62</f>
        <v>0</v>
      </c>
      <c r="J33" s="153" t="s">
        <v>165</v>
      </c>
      <c r="K33" s="197">
        <f>'①入力(基礎控除)'!K32</f>
        <v>0</v>
      </c>
      <c r="L33" s="154" t="s">
        <v>56</v>
      </c>
      <c r="N33" s="61" t="s">
        <v>132</v>
      </c>
      <c r="O33" s="201" t="str">
        <f>'①入力(基礎控除)'!O30</f>
        <v>同居</v>
      </c>
      <c r="DC33" s="4" t="s">
        <v>99</v>
      </c>
      <c r="DD33" s="4" t="s">
        <v>100</v>
      </c>
      <c r="DK33" s="4">
        <v>8</v>
      </c>
      <c r="DL33" s="93">
        <v>25000001</v>
      </c>
      <c r="DM33" s="72" t="str">
        <f t="shared" si="5"/>
        <v>2500万円超</v>
      </c>
      <c r="DN33" s="254" t="str">
        <f>IF(OR($B$14=DM33,AND($H$62&gt;=DL33,$H$62&lt;DL34)),DK33,"")</f>
        <v/>
      </c>
      <c r="DP33" s="5">
        <v>8</v>
      </c>
      <c r="DQ33" s="5" t="str">
        <f t="shared" si="7"/>
        <v/>
      </c>
      <c r="DR33" s="5" t="str">
        <f>IF(LEN(C6)&gt;1,MAX(DN26:DN33),"")</f>
        <v/>
      </c>
    </row>
    <row r="34" spans="2:131" ht="12.75" hidden="1" customHeight="1">
      <c r="B34" s="538"/>
      <c r="C34" s="391"/>
      <c r="D34" s="539"/>
      <c r="G34" s="7" t="s">
        <v>216</v>
      </c>
      <c r="H34" s="16">
        <f>EA4</f>
        <v>0</v>
      </c>
      <c r="J34" s="393" t="s">
        <v>121</v>
      </c>
      <c r="K34" s="394"/>
      <c r="L34" s="395"/>
      <c r="N34" s="413" t="s">
        <v>47</v>
      </c>
      <c r="O34" s="524">
        <f>'①入力(基礎控除)'!O31</f>
        <v>0</v>
      </c>
      <c r="DC34" s="18" t="str">
        <f>IF(OR(CY67=DL38,CY69=DM38),CN74,"")</f>
        <v/>
      </c>
      <c r="DD34" s="24" t="str">
        <f>IF(OR(CN74=DN38,CN74=DO36),VLOOKUP(BZ74*1,DC37:DD46,2),"")</f>
        <v/>
      </c>
      <c r="DE34" s="4"/>
      <c r="DF34" s="4"/>
      <c r="DG34" s="26" t="s">
        <v>101</v>
      </c>
      <c r="DH34" s="26" t="s">
        <v>109</v>
      </c>
      <c r="DI34" s="4" t="s">
        <v>110</v>
      </c>
      <c r="DJ34" s="4"/>
      <c r="DL34" s="249">
        <v>90000000</v>
      </c>
    </row>
    <row r="35" spans="2:131" ht="12.75" hidden="1" customHeight="1">
      <c r="B35" s="182"/>
      <c r="C35" s="526" t="str">
        <f>'①入力(基礎控除)'!C35</f>
        <v>確定申告をしない</v>
      </c>
      <c r="D35" s="527"/>
      <c r="G35" s="7" t="s">
        <v>228</v>
      </c>
      <c r="H35" s="16">
        <f>EA5</f>
        <v>0</v>
      </c>
      <c r="J35" s="393"/>
      <c r="K35" s="394"/>
      <c r="L35" s="395"/>
      <c r="N35" s="414"/>
      <c r="O35" s="525"/>
      <c r="DB35" s="7" t="s">
        <v>0</v>
      </c>
      <c r="DC35" s="95" t="str">
        <f>IF(DC34="","",HLOOKUP(DC34,DL38:DM42,VLOOKUP(DR33,DF35:DH42,2,FALSE),FALSE))</f>
        <v/>
      </c>
      <c r="DD35" s="95">
        <f>IF(DD34="",0,HLOOKUP(DD34,DL38:DW42,VLOOKUP(DR33,DF35:DH42,2),FALSE))</f>
        <v>0</v>
      </c>
      <c r="DE35" s="4"/>
      <c r="DF35" s="94">
        <v>1</v>
      </c>
      <c r="DG35" s="18">
        <v>2</v>
      </c>
      <c r="DH35" s="18" t="s">
        <v>32</v>
      </c>
      <c r="DI35" s="18" t="s">
        <v>139</v>
      </c>
      <c r="DJ35" s="4"/>
      <c r="DK35" s="42"/>
      <c r="DL35" s="14" t="s">
        <v>102</v>
      </c>
      <c r="DM35" s="28"/>
      <c r="DN35" s="27" t="s">
        <v>103</v>
      </c>
      <c r="DO35" s="27"/>
      <c r="DP35" s="27"/>
      <c r="DQ35" s="27"/>
      <c r="DR35" s="27"/>
      <c r="DS35" s="27"/>
      <c r="DT35" s="27"/>
      <c r="DU35" s="27"/>
      <c r="DV35" s="27"/>
      <c r="DW35" s="28"/>
      <c r="DY35" s="4"/>
      <c r="DZ35" s="4"/>
      <c r="EA35" s="4"/>
    </row>
    <row r="36" spans="2:131" ht="12.75" hidden="1" customHeight="1">
      <c r="J36" s="393"/>
      <c r="K36" s="394"/>
      <c r="L36" s="395"/>
      <c r="N36" s="476" t="s">
        <v>123</v>
      </c>
      <c r="O36" s="477"/>
      <c r="DC36" s="95"/>
      <c r="DD36" s="95"/>
      <c r="DE36" s="4"/>
      <c r="DF36" s="94">
        <v>2</v>
      </c>
      <c r="DG36" s="43">
        <v>3</v>
      </c>
      <c r="DH36" s="18" t="s">
        <v>5</v>
      </c>
      <c r="DI36" s="18" t="s">
        <v>139</v>
      </c>
      <c r="DJ36" s="4"/>
      <c r="DK36" s="88"/>
      <c r="DL36" s="13"/>
      <c r="DM36" s="33"/>
      <c r="DN36" s="32"/>
      <c r="DO36" s="36" t="s">
        <v>98</v>
      </c>
      <c r="DP36" s="36" t="s">
        <v>98</v>
      </c>
      <c r="DQ36" s="36" t="s">
        <v>98</v>
      </c>
      <c r="DR36" s="36" t="s">
        <v>98</v>
      </c>
      <c r="DS36" s="36" t="s">
        <v>98</v>
      </c>
      <c r="DT36" s="36" t="s">
        <v>98</v>
      </c>
      <c r="DU36" s="36" t="s">
        <v>98</v>
      </c>
      <c r="DV36" s="36" t="s">
        <v>98</v>
      </c>
      <c r="DW36" s="183" t="s">
        <v>98</v>
      </c>
      <c r="DY36" s="4"/>
      <c r="DZ36" s="4"/>
      <c r="EA36" s="4"/>
    </row>
    <row r="37" spans="2:131" ht="12.75" hidden="1" customHeight="1">
      <c r="J37" s="396"/>
      <c r="K37" s="397"/>
      <c r="L37" s="398"/>
      <c r="N37" s="74" t="s">
        <v>72</v>
      </c>
      <c r="O37" s="202" t="str">
        <f>'①入力(基礎控除)'!O34</f>
        <v>記載なし</v>
      </c>
      <c r="DC37" s="8">
        <v>0</v>
      </c>
      <c r="DD37" s="24" t="str">
        <f>DN38</f>
        <v>③</v>
      </c>
      <c r="DE37" s="4"/>
      <c r="DF37" s="94">
        <v>3</v>
      </c>
      <c r="DG37" s="43">
        <v>4</v>
      </c>
      <c r="DH37" s="18" t="s">
        <v>6</v>
      </c>
      <c r="DI37" s="18" t="s">
        <v>139</v>
      </c>
      <c r="DJ37" s="4"/>
      <c r="DK37" s="82" t="s">
        <v>101</v>
      </c>
      <c r="DL37" s="86"/>
      <c r="DM37" s="72"/>
      <c r="DN37" s="48"/>
      <c r="DO37" s="83">
        <v>950001</v>
      </c>
      <c r="DP37" s="83">
        <v>1000001</v>
      </c>
      <c r="DQ37" s="83">
        <v>1050001</v>
      </c>
      <c r="DR37" s="83">
        <v>1100001</v>
      </c>
      <c r="DS37" s="83">
        <v>1150001</v>
      </c>
      <c r="DT37" s="83">
        <v>1200001</v>
      </c>
      <c r="DU37" s="83">
        <v>1250001</v>
      </c>
      <c r="DV37" s="83">
        <v>1300001</v>
      </c>
      <c r="DW37" s="37">
        <f>DV37+30000</f>
        <v>1330001</v>
      </c>
      <c r="DY37" s="4"/>
      <c r="DZ37" s="4"/>
      <c r="EA37" s="4"/>
    </row>
    <row r="38" spans="2:131" ht="12.75" hidden="1" customHeight="1">
      <c r="J38" s="147"/>
      <c r="K38" s="147"/>
      <c r="L38" s="147"/>
      <c r="N38" s="362" t="s">
        <v>73</v>
      </c>
      <c r="O38" s="364"/>
      <c r="DC38" s="24">
        <v>950001</v>
      </c>
      <c r="DD38" s="24" t="str">
        <f t="shared" ref="DD38:DD46" si="8">$DO$36&amp;DC38</f>
        <v>④950001</v>
      </c>
      <c r="DE38" s="4"/>
      <c r="DF38" s="94">
        <v>4</v>
      </c>
      <c r="DG38" s="255">
        <v>5</v>
      </c>
      <c r="DH38" s="26" t="s">
        <v>295</v>
      </c>
      <c r="DI38" s="18" t="s">
        <v>139</v>
      </c>
      <c r="DJ38" s="4"/>
      <c r="DK38" s="89">
        <v>1</v>
      </c>
      <c r="DL38" s="84" t="s">
        <v>95</v>
      </c>
      <c r="DM38" s="84" t="s">
        <v>96</v>
      </c>
      <c r="DN38" s="85" t="s">
        <v>97</v>
      </c>
      <c r="DO38" s="84" t="str">
        <f t="shared" ref="DO38:DW38" si="9">DO36&amp;DO37</f>
        <v>④950001</v>
      </c>
      <c r="DP38" s="84" t="str">
        <f t="shared" si="9"/>
        <v>④1000001</v>
      </c>
      <c r="DQ38" s="84" t="str">
        <f t="shared" si="9"/>
        <v>④1050001</v>
      </c>
      <c r="DR38" s="84" t="str">
        <f t="shared" si="9"/>
        <v>④1100001</v>
      </c>
      <c r="DS38" s="84" t="str">
        <f t="shared" si="9"/>
        <v>④1150001</v>
      </c>
      <c r="DT38" s="84" t="str">
        <f t="shared" si="9"/>
        <v>④1200001</v>
      </c>
      <c r="DU38" s="84" t="str">
        <f t="shared" si="9"/>
        <v>④1250001</v>
      </c>
      <c r="DV38" s="84" t="str">
        <f t="shared" si="9"/>
        <v>④1300001</v>
      </c>
      <c r="DW38" s="84" t="str">
        <f t="shared" si="9"/>
        <v>④1330001</v>
      </c>
      <c r="DY38" s="4"/>
      <c r="DZ38" s="4"/>
      <c r="EA38" s="4"/>
    </row>
    <row r="39" spans="2:131" ht="12.75" hidden="1" customHeight="1">
      <c r="J39" s="147"/>
      <c r="K39" s="147"/>
      <c r="L39" s="147"/>
      <c r="DC39" s="8">
        <f t="shared" ref="DC39:DC45" si="10">+DC38+50000</f>
        <v>1000001</v>
      </c>
      <c r="DD39" s="24" t="str">
        <f t="shared" si="8"/>
        <v>④1000001</v>
      </c>
      <c r="DE39" s="4"/>
      <c r="DF39" s="94">
        <v>5</v>
      </c>
      <c r="DG39" s="255">
        <v>5</v>
      </c>
      <c r="DH39" s="18" t="s">
        <v>33</v>
      </c>
      <c r="DI39" s="18" t="s">
        <v>139</v>
      </c>
      <c r="DJ39" s="4"/>
      <c r="DK39" s="90">
        <v>2</v>
      </c>
      <c r="DL39" s="45" t="s">
        <v>139</v>
      </c>
      <c r="DM39" s="45" t="s">
        <v>142</v>
      </c>
      <c r="DN39" s="105" t="s">
        <v>142</v>
      </c>
      <c r="DO39" s="45" t="s">
        <v>143</v>
      </c>
      <c r="DP39" s="45" t="s">
        <v>144</v>
      </c>
      <c r="DQ39" s="45" t="s">
        <v>145</v>
      </c>
      <c r="DR39" s="45" t="s">
        <v>146</v>
      </c>
      <c r="DS39" s="45" t="s">
        <v>141</v>
      </c>
      <c r="DT39" s="45" t="s">
        <v>147</v>
      </c>
      <c r="DU39" s="45" t="s">
        <v>148</v>
      </c>
      <c r="DV39" s="45" t="s">
        <v>149</v>
      </c>
      <c r="DW39" s="96" t="s">
        <v>108</v>
      </c>
      <c r="DY39" s="4"/>
      <c r="DZ39" s="4"/>
      <c r="EA39" s="4"/>
    </row>
    <row r="40" spans="2:131" ht="12.75" hidden="1" customHeight="1">
      <c r="J40" s="147"/>
      <c r="K40" s="147"/>
      <c r="L40" s="147"/>
      <c r="N40" s="14" t="s">
        <v>210</v>
      </c>
      <c r="O40" s="28"/>
      <c r="DC40" s="8">
        <f t="shared" si="10"/>
        <v>1050001</v>
      </c>
      <c r="DD40" s="24" t="str">
        <f t="shared" si="8"/>
        <v>④1050001</v>
      </c>
      <c r="DE40" s="4"/>
      <c r="DF40" s="94">
        <v>6</v>
      </c>
      <c r="DG40" s="255">
        <v>5</v>
      </c>
      <c r="DH40" s="18" t="s">
        <v>33</v>
      </c>
      <c r="DI40" s="22" t="s">
        <v>140</v>
      </c>
      <c r="DJ40" s="4"/>
      <c r="DK40" s="90">
        <v>3</v>
      </c>
      <c r="DL40" s="45" t="s">
        <v>150</v>
      </c>
      <c r="DM40" s="45" t="s">
        <v>145</v>
      </c>
      <c r="DN40" s="105" t="s">
        <v>145</v>
      </c>
      <c r="DO40" s="45" t="s">
        <v>151</v>
      </c>
      <c r="DP40" s="45" t="s">
        <v>146</v>
      </c>
      <c r="DQ40" s="45" t="s">
        <v>152</v>
      </c>
      <c r="DR40" s="45" t="s">
        <v>153</v>
      </c>
      <c r="DS40" s="45" t="s">
        <v>147</v>
      </c>
      <c r="DT40" s="45" t="s">
        <v>154</v>
      </c>
      <c r="DU40" s="45" t="s">
        <v>155</v>
      </c>
      <c r="DV40" s="45" t="s">
        <v>156</v>
      </c>
      <c r="DW40" s="96" t="s">
        <v>108</v>
      </c>
      <c r="DY40" s="4"/>
      <c r="DZ40" s="4"/>
      <c r="EA40" s="4"/>
    </row>
    <row r="41" spans="2:131" ht="12.75" hidden="1" customHeight="1">
      <c r="J41" s="147"/>
      <c r="N41" s="528">
        <f>'①入力(基礎控除)'!N37</f>
        <v>0</v>
      </c>
      <c r="O41" s="529"/>
      <c r="DC41" s="8">
        <f t="shared" si="10"/>
        <v>1100001</v>
      </c>
      <c r="DD41" s="24" t="str">
        <f t="shared" si="8"/>
        <v>④1100001</v>
      </c>
      <c r="DE41" s="4"/>
      <c r="DF41" s="94">
        <v>7</v>
      </c>
      <c r="DG41" s="255">
        <v>5</v>
      </c>
      <c r="DH41" s="18" t="s">
        <v>33</v>
      </c>
      <c r="DI41" s="22" t="s">
        <v>141</v>
      </c>
      <c r="DJ41" s="4"/>
      <c r="DK41" s="90">
        <v>4</v>
      </c>
      <c r="DL41" s="40" t="s">
        <v>141</v>
      </c>
      <c r="DM41" s="40" t="s">
        <v>157</v>
      </c>
      <c r="DN41" s="106" t="s">
        <v>157</v>
      </c>
      <c r="DO41" s="40" t="s">
        <v>158</v>
      </c>
      <c r="DP41" s="45" t="s">
        <v>147</v>
      </c>
      <c r="DQ41" s="45" t="s">
        <v>159</v>
      </c>
      <c r="DR41" s="45" t="s">
        <v>160</v>
      </c>
      <c r="DS41" s="45" t="s">
        <v>148</v>
      </c>
      <c r="DT41" s="45" t="s">
        <v>155</v>
      </c>
      <c r="DU41" s="45" t="s">
        <v>156</v>
      </c>
      <c r="DV41" s="45" t="s">
        <v>161</v>
      </c>
      <c r="DW41" s="96" t="s">
        <v>108</v>
      </c>
      <c r="DY41" s="4"/>
      <c r="DZ41" s="4"/>
      <c r="EA41" s="4"/>
    </row>
    <row r="42" spans="2:131" ht="12.75" hidden="1" customHeight="1">
      <c r="J42" s="147"/>
      <c r="N42" s="530"/>
      <c r="O42" s="529"/>
      <c r="DC42" s="8">
        <f t="shared" si="10"/>
        <v>1150001</v>
      </c>
      <c r="DD42" s="24" t="str">
        <f t="shared" si="8"/>
        <v>④1150001</v>
      </c>
      <c r="DE42" s="4"/>
      <c r="DF42" s="94">
        <v>8</v>
      </c>
      <c r="DG42" s="255">
        <v>5</v>
      </c>
      <c r="DH42" s="18" t="s">
        <v>33</v>
      </c>
      <c r="DI42" s="22" t="s">
        <v>33</v>
      </c>
      <c r="DJ42" s="4"/>
      <c r="DK42" s="90">
        <v>5</v>
      </c>
      <c r="DL42" s="96" t="s">
        <v>108</v>
      </c>
      <c r="DM42" s="96" t="s">
        <v>108</v>
      </c>
      <c r="DN42" s="96" t="s">
        <v>108</v>
      </c>
      <c r="DO42" s="96" t="s">
        <v>108</v>
      </c>
      <c r="DP42" s="96" t="s">
        <v>108</v>
      </c>
      <c r="DQ42" s="96" t="s">
        <v>108</v>
      </c>
      <c r="DR42" s="96" t="s">
        <v>108</v>
      </c>
      <c r="DS42" s="96" t="s">
        <v>108</v>
      </c>
      <c r="DT42" s="96" t="s">
        <v>108</v>
      </c>
      <c r="DU42" s="96" t="s">
        <v>108</v>
      </c>
      <c r="DV42" s="96" t="s">
        <v>108</v>
      </c>
      <c r="DW42" s="96" t="s">
        <v>108</v>
      </c>
      <c r="DY42" s="4"/>
      <c r="DZ42" s="4"/>
      <c r="EA42" s="4"/>
    </row>
    <row r="43" spans="2:131" ht="12.75" hidden="1" customHeight="1">
      <c r="J43" s="147"/>
      <c r="N43" s="531"/>
      <c r="O43" s="532"/>
      <c r="DC43" s="87">
        <f t="shared" si="10"/>
        <v>1200001</v>
      </c>
      <c r="DD43" s="24" t="str">
        <f t="shared" si="8"/>
        <v>④1200001</v>
      </c>
      <c r="DH43" s="4"/>
      <c r="DI43" s="4"/>
      <c r="DJ43" s="4"/>
      <c r="DK43" s="4"/>
    </row>
    <row r="44" spans="2:131" ht="12.75" hidden="1" customHeight="1">
      <c r="J44" s="147"/>
      <c r="K44" s="147"/>
      <c r="L44" s="147"/>
      <c r="N44" t="s">
        <v>177</v>
      </c>
      <c r="DC44" s="87">
        <f t="shared" si="10"/>
        <v>1250001</v>
      </c>
      <c r="DD44" s="24" t="str">
        <f t="shared" si="8"/>
        <v>④1250001</v>
      </c>
      <c r="DH44" s="5" t="e">
        <f>IF(AND(LEN(C6)&gt;0,DJ48=DK47),VLOOKUP(DR33,DF35:DI42,3),"")</f>
        <v>#N/A</v>
      </c>
      <c r="DI44" s="18" t="e">
        <f>IF(AND(LEN(C6)&gt;0,DJ48=DK47),VLOOKUP(DR33,DF35:DI42,4,FALSE),"")</f>
        <v>#N/A</v>
      </c>
      <c r="DJ44" s="4"/>
      <c r="DK44" s="4"/>
    </row>
    <row r="45" spans="2:131" ht="12.75" hidden="1" customHeight="1">
      <c r="J45" s="147"/>
      <c r="K45" s="147"/>
      <c r="L45" s="147"/>
      <c r="DC45" s="87">
        <f t="shared" si="10"/>
        <v>1300001</v>
      </c>
      <c r="DD45" s="24" t="str">
        <f t="shared" si="8"/>
        <v>④1300001</v>
      </c>
      <c r="DH45" s="4"/>
      <c r="DI45" s="4"/>
      <c r="DJ45" s="4"/>
      <c r="DL45" s="578" t="str">
        <f>設定!B13</f>
        <v>B２</v>
      </c>
      <c r="DM45" s="579"/>
    </row>
    <row r="46" spans="2:131" ht="12.75" hidden="1" customHeight="1">
      <c r="J46" s="147"/>
      <c r="K46" s="147"/>
      <c r="L46" s="147"/>
      <c r="DC46" s="87">
        <v>1331000</v>
      </c>
      <c r="DD46" s="24" t="str">
        <f t="shared" si="8"/>
        <v>④1331000</v>
      </c>
      <c r="DE46" s="4"/>
      <c r="DF46" s="4"/>
      <c r="DG46" s="218"/>
      <c r="DH46" s="4"/>
      <c r="DI46" s="220"/>
      <c r="DJ46" s="221" t="s">
        <v>259</v>
      </c>
      <c r="DK46" s="33"/>
      <c r="DL46" s="580"/>
      <c r="DM46" s="581"/>
    </row>
    <row r="47" spans="2:131" ht="12.75" customHeight="1">
      <c r="S47" s="54"/>
      <c r="T47" s="54"/>
      <c r="U47" s="54"/>
      <c r="V47" s="54"/>
      <c r="W47" s="54"/>
      <c r="X47" s="54"/>
      <c r="Y47" s="54"/>
      <c r="Z47" s="54"/>
      <c r="AA47" s="54"/>
      <c r="AB47" s="54"/>
      <c r="AC47" s="54"/>
      <c r="AD47" s="54"/>
      <c r="AE47" s="54"/>
      <c r="AF47" s="54"/>
      <c r="AG47" s="54"/>
      <c r="AH47" s="54"/>
      <c r="AI47" s="54"/>
      <c r="AJ47" s="54"/>
      <c r="DE47" s="4"/>
      <c r="DI47" s="60"/>
      <c r="DJ47" s="2" t="s">
        <v>260</v>
      </c>
      <c r="DK47" s="30" t="str">
        <f>設定!C10</f>
        <v>する</v>
      </c>
      <c r="DL47" s="219" t="str">
        <f>設定!I13</f>
        <v>させない</v>
      </c>
      <c r="DM47" s="71" t="str">
        <f>設定!C14</f>
        <v>させる</v>
      </c>
    </row>
    <row r="48" spans="2:131">
      <c r="S48" s="54"/>
      <c r="AJ48" s="54"/>
      <c r="DE48" s="4"/>
      <c r="DI48" s="86"/>
      <c r="DJ48" s="5" t="str">
        <f>設定!I9</f>
        <v>する</v>
      </c>
      <c r="DK48" s="35" t="str">
        <f>設定!C11</f>
        <v>しない</v>
      </c>
      <c r="DL48" s="34"/>
      <c r="DM48" s="72" t="str">
        <f>設定!C15</f>
        <v>させない</v>
      </c>
    </row>
    <row r="49" spans="2:122">
      <c r="S49" s="54"/>
      <c r="AJ49" s="54"/>
      <c r="AZ49" s="47">
        <v>1</v>
      </c>
      <c r="BA49" s="47">
        <v>2</v>
      </c>
      <c r="BB49" s="47">
        <v>3</v>
      </c>
      <c r="BC49" s="47">
        <v>4</v>
      </c>
      <c r="BD49" s="47">
        <v>5</v>
      </c>
      <c r="BE49" s="47">
        <v>6</v>
      </c>
      <c r="BF49" s="47">
        <v>7</v>
      </c>
      <c r="BG49" s="47">
        <v>8</v>
      </c>
      <c r="BH49" s="47">
        <v>9</v>
      </c>
      <c r="BI49" s="47">
        <v>10</v>
      </c>
      <c r="BJ49" s="47">
        <v>11</v>
      </c>
      <c r="BK49" s="47">
        <v>12</v>
      </c>
      <c r="BL49" s="47">
        <v>13</v>
      </c>
      <c r="DM49" s="52" t="s">
        <v>118</v>
      </c>
      <c r="DQ49" s="24">
        <f>O28</f>
        <v>0</v>
      </c>
      <c r="DR49" s="4"/>
    </row>
    <row r="50" spans="2:122">
      <c r="S50" s="54"/>
      <c r="AJ50" s="54"/>
      <c r="AM50" s="109"/>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1"/>
      <c r="BT50" s="111"/>
      <c r="BU50" s="111"/>
      <c r="BV50" s="111"/>
      <c r="BW50" s="111"/>
      <c r="BX50" s="111"/>
      <c r="BY50" s="111"/>
      <c r="BZ50" s="111"/>
      <c r="CA50" s="111"/>
      <c r="CB50" s="111"/>
      <c r="CC50" s="111"/>
      <c r="CD50" s="111"/>
      <c r="CE50" s="111"/>
      <c r="CF50" s="111"/>
      <c r="CG50" s="111"/>
      <c r="CH50" s="256"/>
      <c r="CI50" s="111"/>
      <c r="CJ50" s="110"/>
      <c r="CK50" s="110"/>
      <c r="CL50" s="110"/>
      <c r="CM50" s="582"/>
      <c r="CN50" s="582"/>
      <c r="CO50" s="582"/>
      <c r="CP50" s="582"/>
      <c r="CQ50" s="582"/>
      <c r="CR50" s="582"/>
      <c r="CS50" s="582"/>
      <c r="CT50" s="112"/>
      <c r="CU50" s="113"/>
      <c r="DM50" s="3" t="s">
        <v>117</v>
      </c>
      <c r="DQ50" s="24">
        <f>O27</f>
        <v>0</v>
      </c>
      <c r="DR50" s="4"/>
    </row>
    <row r="51" spans="2:122" ht="12" customHeight="1">
      <c r="F51" s="5">
        <f>IF(C35=F52,1,0)</f>
        <v>0</v>
      </c>
      <c r="S51" s="54"/>
      <c r="AJ51" s="54"/>
      <c r="AM51" s="114"/>
      <c r="AN51" s="113"/>
      <c r="AO51" s="107"/>
      <c r="AP51" s="107"/>
      <c r="AQ51" s="107"/>
      <c r="AR51" s="107"/>
      <c r="AS51" s="107"/>
      <c r="AT51" s="107"/>
      <c r="AU51" s="107"/>
      <c r="AV51" s="107"/>
      <c r="AW51" s="107"/>
      <c r="AX51" s="107"/>
      <c r="AY51" s="107"/>
      <c r="AZ51" s="107"/>
      <c r="BA51" s="139"/>
      <c r="BB51" s="139"/>
      <c r="BC51" s="139"/>
      <c r="BD51" s="139"/>
      <c r="BE51" s="139"/>
      <c r="BF51" s="139"/>
      <c r="BG51" s="139"/>
      <c r="BH51" s="139"/>
      <c r="BI51" s="139"/>
      <c r="BJ51" s="139"/>
      <c r="BK51" s="139"/>
      <c r="BL51" s="139"/>
      <c r="BM51" s="116"/>
      <c r="BN51" s="117"/>
      <c r="BO51" s="117"/>
      <c r="BP51" s="117"/>
      <c r="BQ51" s="113"/>
      <c r="BR51" s="113"/>
      <c r="BS51" s="113"/>
      <c r="BT51" s="113"/>
      <c r="BU51" s="113"/>
      <c r="BV51" s="113"/>
      <c r="BW51" s="113"/>
      <c r="BX51" s="113"/>
      <c r="BY51" s="113"/>
      <c r="BZ51" s="113"/>
      <c r="CA51" s="113"/>
      <c r="CB51" s="113"/>
      <c r="CC51" s="113"/>
      <c r="CD51" s="113"/>
      <c r="CE51" s="113"/>
      <c r="CF51" s="113"/>
      <c r="CG51" s="113"/>
      <c r="CH51" s="246"/>
      <c r="CI51" s="113"/>
      <c r="CJ51" s="118"/>
      <c r="CK51" s="113"/>
      <c r="CL51" s="113"/>
      <c r="CM51" s="113"/>
      <c r="CN51" s="584" t="str">
        <f>IF(H56="","","整理番号"&amp;H56)</f>
        <v/>
      </c>
      <c r="CO51" s="584"/>
      <c r="CP51" s="584"/>
      <c r="CQ51" s="584"/>
      <c r="CR51" s="584"/>
      <c r="CS51" s="584"/>
      <c r="CT51" s="119"/>
      <c r="CU51" s="113"/>
      <c r="DD51" s="5">
        <f>IF(DI51="該当",1,0)</f>
        <v>0</v>
      </c>
      <c r="DH51" s="7" t="str">
        <f t="shared" ref="DH51:DI54" si="11">N12</f>
        <v>申告者が特別障害者</v>
      </c>
      <c r="DI51" s="2" t="str">
        <f t="shared" si="11"/>
        <v>非該当</v>
      </c>
      <c r="DJ51" s="64" t="str">
        <f>IF($M$73=$M$71,IF(DI51=$M$71,$DE$25,""),"")</f>
        <v/>
      </c>
      <c r="DM51" t="str">
        <f>O37</f>
        <v>記載なし</v>
      </c>
      <c r="DQ51" s="24" t="str">
        <f>IF(AND(設定!I22=設定!C24,設定!I24=設定!E25),設定!G25,O29)</f>
        <v>※※※※※※※※※※※※</v>
      </c>
      <c r="DR51" s="4"/>
    </row>
    <row r="52" spans="2:122" ht="15.75" customHeight="1">
      <c r="B52" t="s">
        <v>59</v>
      </c>
      <c r="F52" s="404" t="s">
        <v>215</v>
      </c>
      <c r="G52" s="405"/>
      <c r="S52" s="54"/>
      <c r="AJ52" s="54"/>
      <c r="AM52" s="114"/>
      <c r="AN52" s="113"/>
      <c r="AO52" s="140"/>
      <c r="AP52" s="149"/>
      <c r="AQ52" s="149"/>
      <c r="AR52" s="149"/>
      <c r="AS52" s="149"/>
      <c r="AT52" s="140"/>
      <c r="AU52" s="140"/>
      <c r="AV52" s="140"/>
      <c r="AW52" s="140"/>
      <c r="AX52" s="140"/>
      <c r="AY52" s="140"/>
      <c r="AZ52" s="540" t="str">
        <f>" "&amp;TEXT(O2,"＃")</f>
        <v xml:space="preserve"> </v>
      </c>
      <c r="BA52" s="540"/>
      <c r="BB52" s="540"/>
      <c r="BC52" s="540"/>
      <c r="BD52" s="540"/>
      <c r="BE52" s="540"/>
      <c r="BF52" s="540"/>
      <c r="BG52" s="540"/>
      <c r="BH52" s="540"/>
      <c r="BI52" s="540"/>
      <c r="BJ52" s="540"/>
      <c r="BK52" s="540"/>
      <c r="BL52" s="540"/>
      <c r="BM52" s="113"/>
      <c r="BN52" s="113"/>
      <c r="BO52" s="113"/>
      <c r="BP52" s="113"/>
      <c r="BQ52" s="113"/>
      <c r="BR52" s="541">
        <f>G6</f>
        <v>0</v>
      </c>
      <c r="BS52" s="541"/>
      <c r="BT52" s="541"/>
      <c r="BU52" s="541"/>
      <c r="BV52" s="541"/>
      <c r="BW52" s="541"/>
      <c r="BX52" s="541"/>
      <c r="BY52" s="541"/>
      <c r="BZ52" s="541"/>
      <c r="CA52" s="541"/>
      <c r="CB52" s="541"/>
      <c r="CC52" s="541"/>
      <c r="CD52" s="541"/>
      <c r="CE52" s="541"/>
      <c r="CF52" s="541"/>
      <c r="CG52" s="541"/>
      <c r="CH52" s="541"/>
      <c r="CI52" s="541"/>
      <c r="CJ52" s="118"/>
      <c r="CK52" s="120"/>
      <c r="CL52" s="120"/>
      <c r="CM52" s="120"/>
      <c r="CN52" s="584"/>
      <c r="CO52" s="584"/>
      <c r="CP52" s="584"/>
      <c r="CQ52" s="584"/>
      <c r="CR52" s="584"/>
      <c r="CS52" s="584"/>
      <c r="CT52" s="119"/>
      <c r="CU52" s="113"/>
      <c r="DD52" s="5">
        <f>IF(DI52="該当",1,0)</f>
        <v>0</v>
      </c>
      <c r="DH52" s="7" t="str">
        <f t="shared" si="11"/>
        <v>２３歳未満の扶養親族あり</v>
      </c>
      <c r="DI52" s="2" t="str">
        <f t="shared" si="11"/>
        <v>非該当</v>
      </c>
      <c r="DJ52" s="64" t="str">
        <f>IF($M$73=$M$71,IF(DI52=$M$71,$DE$25,""),"")</f>
        <v/>
      </c>
      <c r="DM52" s="5" t="str">
        <f>IF(DM51=DM49,DE25,"")</f>
        <v/>
      </c>
      <c r="DN52" t="s">
        <v>212</v>
      </c>
      <c r="DQ52" s="99">
        <f>O30</f>
        <v>0</v>
      </c>
      <c r="DR52" s="18">
        <f>DATEDIF(DQ52,C57+1,"Y")</f>
        <v>125</v>
      </c>
    </row>
    <row r="53" spans="2:122" ht="10.5" customHeight="1">
      <c r="B53" s="5" t="str">
        <f>設定!I22</f>
        <v>させない</v>
      </c>
      <c r="F53" s="404" t="s">
        <v>226</v>
      </c>
      <c r="G53" s="405"/>
      <c r="J53" s="7" t="s">
        <v>163</v>
      </c>
      <c r="K53" s="2" t="str">
        <f>L25</f>
        <v>無</v>
      </c>
      <c r="S53" s="54"/>
      <c r="AJ53" s="54"/>
      <c r="AM53" s="114"/>
      <c r="AN53" s="113"/>
      <c r="AO53" s="542">
        <f>K1</f>
        <v>0</v>
      </c>
      <c r="AP53" s="542"/>
      <c r="AQ53" s="542"/>
      <c r="AR53" s="542"/>
      <c r="AS53" s="149"/>
      <c r="AT53" s="140"/>
      <c r="AU53" s="140"/>
      <c r="AV53" s="140"/>
      <c r="AW53" s="140"/>
      <c r="AX53" s="140"/>
      <c r="AY53" s="140"/>
      <c r="AZ53" s="543" t="str">
        <f t="shared" ref="AZ53:BL53" si="12">IF($K2*1=0,"",MID($K2,AZ49,1))</f>
        <v/>
      </c>
      <c r="BA53" s="543" t="str">
        <f t="shared" si="12"/>
        <v/>
      </c>
      <c r="BB53" s="543" t="str">
        <f t="shared" si="12"/>
        <v/>
      </c>
      <c r="BC53" s="543" t="str">
        <f t="shared" si="12"/>
        <v/>
      </c>
      <c r="BD53" s="543" t="str">
        <f t="shared" si="12"/>
        <v/>
      </c>
      <c r="BE53" s="543" t="str">
        <f t="shared" si="12"/>
        <v/>
      </c>
      <c r="BF53" s="543" t="str">
        <f t="shared" si="12"/>
        <v/>
      </c>
      <c r="BG53" s="543" t="str">
        <f t="shared" si="12"/>
        <v/>
      </c>
      <c r="BH53" s="543" t="str">
        <f t="shared" si="12"/>
        <v/>
      </c>
      <c r="BI53" s="543" t="str">
        <f t="shared" si="12"/>
        <v/>
      </c>
      <c r="BJ53" s="543" t="str">
        <f t="shared" si="12"/>
        <v/>
      </c>
      <c r="BK53" s="543" t="str">
        <f t="shared" si="12"/>
        <v/>
      </c>
      <c r="BL53" s="543" t="str">
        <f t="shared" si="12"/>
        <v/>
      </c>
      <c r="BM53" s="116"/>
      <c r="BN53" s="117"/>
      <c r="BO53" s="117"/>
      <c r="BP53" s="117"/>
      <c r="BQ53" s="113"/>
      <c r="BR53" s="544">
        <f>C6</f>
        <v>0</v>
      </c>
      <c r="BS53" s="544"/>
      <c r="BT53" s="544"/>
      <c r="BU53" s="544"/>
      <c r="BV53" s="544"/>
      <c r="BW53" s="544"/>
      <c r="BX53" s="544"/>
      <c r="BY53" s="544"/>
      <c r="BZ53" s="544"/>
      <c r="CA53" s="544"/>
      <c r="CB53" s="544"/>
      <c r="CC53" s="544"/>
      <c r="CD53" s="544"/>
      <c r="CE53" s="544"/>
      <c r="CF53" s="544"/>
      <c r="CG53" s="544"/>
      <c r="CH53" s="544"/>
      <c r="CI53" s="544"/>
      <c r="CJ53" s="121"/>
      <c r="CK53" s="121"/>
      <c r="CL53" s="121"/>
      <c r="CM53" s="121"/>
      <c r="CN53" s="113"/>
      <c r="CO53" s="113"/>
      <c r="CP53" s="113"/>
      <c r="CQ53" s="113"/>
      <c r="CR53" s="113"/>
      <c r="CS53" s="113"/>
      <c r="CT53" s="119"/>
      <c r="CU53" s="113"/>
      <c r="DD53" s="5">
        <f t="shared" ref="DD53:DD54" si="13">IF(DI53="該当",1,0)</f>
        <v>0</v>
      </c>
      <c r="DH53" s="7" t="str">
        <f t="shared" si="11"/>
        <v>同一生計配偶者が特別障害者</v>
      </c>
      <c r="DI53" s="2" t="str">
        <f t="shared" si="11"/>
        <v>非該当</v>
      </c>
      <c r="DJ53" s="64" t="str">
        <f>IF($M$73=$M$71,IF(DI53=$M$71,$DE$25,""),"")</f>
        <v/>
      </c>
      <c r="DQ53" s="335" t="str">
        <f>"　"&amp;O34</f>
        <v>　0</v>
      </c>
      <c r="DR53" s="4"/>
    </row>
    <row r="54" spans="2:122" ht="10.5" customHeight="1">
      <c r="B54" s="5" t="str">
        <f>設定!C23</f>
        <v>させる</v>
      </c>
      <c r="J54" s="5" t="s">
        <v>189</v>
      </c>
      <c r="K54" s="5" t="s">
        <v>176</v>
      </c>
      <c r="M54" t="s">
        <v>99</v>
      </c>
      <c r="S54" s="54"/>
      <c r="AJ54" s="54"/>
      <c r="AM54" s="114"/>
      <c r="AN54" s="113"/>
      <c r="AO54" s="542"/>
      <c r="AP54" s="542"/>
      <c r="AQ54" s="542"/>
      <c r="AR54" s="542"/>
      <c r="AS54" s="149"/>
      <c r="AT54" s="140"/>
      <c r="AU54" s="140"/>
      <c r="AV54" s="140"/>
      <c r="AW54" s="140"/>
      <c r="AX54" s="140"/>
      <c r="AY54" s="140"/>
      <c r="AZ54" s="543"/>
      <c r="BA54" s="543"/>
      <c r="BB54" s="543"/>
      <c r="BC54" s="543"/>
      <c r="BD54" s="543"/>
      <c r="BE54" s="543"/>
      <c r="BF54" s="543"/>
      <c r="BG54" s="543"/>
      <c r="BH54" s="543"/>
      <c r="BI54" s="543"/>
      <c r="BJ54" s="543"/>
      <c r="BK54" s="543"/>
      <c r="BL54" s="543"/>
      <c r="BM54" s="122"/>
      <c r="BN54" s="117"/>
      <c r="BO54" s="117"/>
      <c r="BP54" s="117"/>
      <c r="BQ54" s="113"/>
      <c r="BR54" s="544"/>
      <c r="BS54" s="544"/>
      <c r="BT54" s="544"/>
      <c r="BU54" s="544"/>
      <c r="BV54" s="544"/>
      <c r="BW54" s="544"/>
      <c r="BX54" s="544"/>
      <c r="BY54" s="544"/>
      <c r="BZ54" s="544"/>
      <c r="CA54" s="544"/>
      <c r="CB54" s="544"/>
      <c r="CC54" s="544"/>
      <c r="CD54" s="544"/>
      <c r="CE54" s="544"/>
      <c r="CF54" s="544"/>
      <c r="CG54" s="544"/>
      <c r="CH54" s="544"/>
      <c r="CI54" s="544"/>
      <c r="CJ54" s="121"/>
      <c r="CK54" s="121"/>
      <c r="CL54" s="121"/>
      <c r="CM54" s="121"/>
      <c r="CN54" s="113"/>
      <c r="CO54" s="113"/>
      <c r="CP54" s="113"/>
      <c r="CQ54" s="113"/>
      <c r="CR54" s="113"/>
      <c r="CS54" s="113"/>
      <c r="CT54" s="119"/>
      <c r="CU54" s="113"/>
      <c r="DD54" s="5">
        <f t="shared" si="13"/>
        <v>0</v>
      </c>
      <c r="DH54" s="7" t="str">
        <f t="shared" si="11"/>
        <v>扶養親族に特別障害者あり</v>
      </c>
      <c r="DI54" s="2" t="str">
        <f t="shared" si="11"/>
        <v>非該当</v>
      </c>
      <c r="DJ54" s="64" t="str">
        <f>IF($M$73=$M$71,IF(DI54=$M$71,$DE$25,""),"")</f>
        <v/>
      </c>
      <c r="DM54" s="3" t="str">
        <f>IF(LEN(N41)&gt;1,N41,"")</f>
        <v/>
      </c>
      <c r="DQ54" s="51">
        <f>O31</f>
        <v>0</v>
      </c>
      <c r="DR54" s="4"/>
    </row>
    <row r="55" spans="2:122" ht="24.75" customHeight="1">
      <c r="B55" s="2" t="str">
        <f>設定!C24</f>
        <v>させない</v>
      </c>
      <c r="J55" s="66" t="s">
        <v>128</v>
      </c>
      <c r="K55" s="67">
        <f>IF(L25=K54,0,EA19)</f>
        <v>0</v>
      </c>
      <c r="M55" s="24" t="s">
        <v>29</v>
      </c>
      <c r="S55" s="54"/>
      <c r="AJ55" s="54"/>
      <c r="AM55" s="114"/>
      <c r="AN55" s="113"/>
      <c r="AO55" s="141"/>
      <c r="AP55" s="141"/>
      <c r="AQ55" s="141"/>
      <c r="AR55" s="141"/>
      <c r="AS55" s="149"/>
      <c r="AT55" s="140"/>
      <c r="AU55" s="140"/>
      <c r="AV55" s="140"/>
      <c r="AW55" s="140"/>
      <c r="AX55" s="140"/>
      <c r="AY55" s="140"/>
      <c r="AZ55" s="540" t="str">
        <f>" "&amp;TEXT(O1,"＃")</f>
        <v xml:space="preserve"> </v>
      </c>
      <c r="BA55" s="540"/>
      <c r="BB55" s="540"/>
      <c r="BC55" s="540"/>
      <c r="BD55" s="540"/>
      <c r="BE55" s="540"/>
      <c r="BF55" s="540"/>
      <c r="BG55" s="540"/>
      <c r="BH55" s="540"/>
      <c r="BI55" s="540"/>
      <c r="BJ55" s="540"/>
      <c r="BK55" s="540"/>
      <c r="BL55" s="540"/>
      <c r="BM55" s="116"/>
      <c r="BN55" s="117"/>
      <c r="BO55" s="117"/>
      <c r="BP55" s="117"/>
      <c r="BQ55" s="113"/>
      <c r="BR55" s="569">
        <f>C9</f>
        <v>0</v>
      </c>
      <c r="BS55" s="569"/>
      <c r="BT55" s="569"/>
      <c r="BU55" s="569"/>
      <c r="BV55" s="569"/>
      <c r="BW55" s="569"/>
      <c r="BX55" s="569"/>
      <c r="BY55" s="569"/>
      <c r="BZ55" s="569"/>
      <c r="CA55" s="569"/>
      <c r="CB55" s="569"/>
      <c r="CC55" s="569"/>
      <c r="CD55" s="569"/>
      <c r="CE55" s="569"/>
      <c r="CF55" s="569"/>
      <c r="CG55" s="569"/>
      <c r="CH55" s="569"/>
      <c r="CI55" s="569"/>
      <c r="CJ55" s="123"/>
      <c r="CK55" s="124"/>
      <c r="CL55" s="124"/>
      <c r="CM55" s="124"/>
      <c r="CN55" s="113"/>
      <c r="CO55" s="113"/>
      <c r="CP55" s="113"/>
      <c r="CQ55" s="113"/>
      <c r="CR55" s="113"/>
      <c r="CS55" s="113"/>
      <c r="CT55" s="119"/>
      <c r="CU55" s="113"/>
      <c r="DD55" s="2">
        <f>SUM(DD51:DD54)</f>
        <v>0</v>
      </c>
      <c r="DJ55" s="2"/>
      <c r="DQ55" s="169">
        <f>IF(LEN(O32)=0,"",O32)</f>
        <v>0</v>
      </c>
      <c r="DR55" s="4"/>
    </row>
    <row r="56" spans="2:122" ht="12.75" customHeight="1">
      <c r="G56" s="18" t="s">
        <v>39</v>
      </c>
      <c r="H56" s="18" t="str">
        <f>設定!O1</f>
        <v/>
      </c>
      <c r="J56" s="50" t="s">
        <v>66</v>
      </c>
      <c r="K56" s="76">
        <f>IF(L25=K54,0,EL28)</f>
        <v>0</v>
      </c>
      <c r="M56" s="24" t="s">
        <v>30</v>
      </c>
      <c r="S56" s="54"/>
      <c r="AJ56" s="54"/>
      <c r="AM56" s="114"/>
      <c r="AN56" s="113"/>
      <c r="AO56" s="113"/>
      <c r="AP56" s="113"/>
      <c r="AQ56" s="113"/>
      <c r="AR56" s="113"/>
      <c r="AS56" s="117"/>
      <c r="AT56" s="113"/>
      <c r="AU56" s="113"/>
      <c r="AV56" s="113"/>
      <c r="AW56" s="113"/>
      <c r="AX56" s="113"/>
      <c r="AY56" s="113"/>
      <c r="AZ56" s="124"/>
      <c r="BA56" s="124"/>
      <c r="BB56" s="124"/>
      <c r="BC56" s="124"/>
      <c r="BD56" s="124"/>
      <c r="BE56" s="124"/>
      <c r="BF56" s="124"/>
      <c r="BG56" s="124"/>
      <c r="BH56" s="124"/>
      <c r="BI56" s="124"/>
      <c r="BJ56" s="124"/>
      <c r="BK56" s="124"/>
      <c r="BL56" s="124"/>
      <c r="BM56" s="113"/>
      <c r="BN56" s="113"/>
      <c r="BO56" s="113"/>
      <c r="BP56" s="113"/>
      <c r="BQ56" s="113"/>
      <c r="BR56" s="115"/>
      <c r="BS56" s="115"/>
      <c r="BT56" s="115"/>
      <c r="BU56" s="115"/>
      <c r="BV56" s="115"/>
      <c r="BW56" s="115"/>
      <c r="BX56" s="115"/>
      <c r="BY56" s="115"/>
      <c r="BZ56" s="115"/>
      <c r="CA56" s="115"/>
      <c r="CB56" s="115"/>
      <c r="CC56" s="115"/>
      <c r="CD56" s="115"/>
      <c r="CE56" s="115"/>
      <c r="CF56" s="115"/>
      <c r="CG56" s="115"/>
      <c r="CH56" s="251"/>
      <c r="CI56" s="115"/>
      <c r="CJ56" s="115"/>
      <c r="CK56" s="115"/>
      <c r="CL56" s="115"/>
      <c r="CM56" s="115"/>
      <c r="CN56" s="113"/>
      <c r="CO56" s="113"/>
      <c r="CP56" s="113"/>
      <c r="CQ56" s="113"/>
      <c r="CR56" s="113"/>
      <c r="CS56" s="113"/>
      <c r="CT56" s="119"/>
      <c r="CU56" s="113"/>
    </row>
    <row r="57" spans="2:122" ht="13.5" customHeight="1">
      <c r="B57" s="14" t="s">
        <v>94</v>
      </c>
      <c r="C57" s="77">
        <f>設定!D1</f>
        <v>45657</v>
      </c>
      <c r="J57" s="68" t="s">
        <v>75</v>
      </c>
      <c r="K57" s="69">
        <f>IF(L25=K54,0,SUM(K32:K33))</f>
        <v>0</v>
      </c>
      <c r="M57" s="4" t="str">
        <f>K7</f>
        <v>非該当</v>
      </c>
      <c r="S57" s="54"/>
      <c r="AJ57" s="54"/>
      <c r="AM57" s="125"/>
      <c r="AN57" s="126"/>
      <c r="AO57" s="113"/>
      <c r="AP57" s="113"/>
      <c r="AQ57" s="113"/>
      <c r="AR57" s="113"/>
      <c r="AS57" s="126"/>
      <c r="AT57" s="126"/>
      <c r="AU57" s="126"/>
      <c r="AV57" s="126"/>
      <c r="AW57" s="126"/>
      <c r="AX57" s="126"/>
      <c r="AY57" s="126"/>
      <c r="AZ57" s="126"/>
      <c r="BA57" s="126"/>
      <c r="BB57" s="126"/>
      <c r="BC57" s="126"/>
      <c r="BD57" s="126"/>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246"/>
      <c r="CI57" s="113"/>
      <c r="CJ57" s="113"/>
      <c r="CK57" s="113"/>
      <c r="CL57" s="113"/>
      <c r="CM57" s="113"/>
      <c r="CN57" s="113"/>
      <c r="CO57" s="113"/>
      <c r="CP57" s="113"/>
      <c r="CQ57" s="113"/>
      <c r="CR57" s="113"/>
      <c r="CS57" s="113"/>
      <c r="CT57" s="119"/>
      <c r="CU57" s="113"/>
    </row>
    <row r="58" spans="2:122" ht="13.5" customHeight="1">
      <c r="J58" s="184" t="s">
        <v>67</v>
      </c>
      <c r="K58" s="69">
        <f>SUM(K55:K57)</f>
        <v>0</v>
      </c>
      <c r="M58" s="4"/>
      <c r="S58" s="54"/>
      <c r="AJ58" s="54"/>
      <c r="AM58" s="127"/>
      <c r="AN58" s="128"/>
      <c r="AO58" s="128"/>
      <c r="AP58" s="128"/>
      <c r="AQ58" s="128"/>
      <c r="AR58" s="128"/>
      <c r="AS58" s="128"/>
      <c r="AT58" s="128"/>
      <c r="AU58" s="128"/>
      <c r="AV58" s="128"/>
      <c r="AW58" s="128"/>
      <c r="AX58" s="128"/>
      <c r="AY58" s="128"/>
      <c r="AZ58" s="128"/>
      <c r="BA58" s="128"/>
      <c r="BB58" s="128"/>
      <c r="BC58" s="128"/>
      <c r="BD58" s="128"/>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246"/>
      <c r="CI58" s="113"/>
      <c r="CJ58" s="113"/>
      <c r="CK58" s="113"/>
      <c r="CL58" s="113"/>
      <c r="CM58" s="113"/>
      <c r="CN58" s="113"/>
      <c r="CO58" s="113"/>
      <c r="CP58" s="113"/>
      <c r="CQ58" s="113"/>
      <c r="CR58" s="113"/>
      <c r="CS58" s="113"/>
      <c r="CT58" s="119"/>
      <c r="CU58" s="113"/>
    </row>
    <row r="59" spans="2:122" ht="22.5" customHeight="1">
      <c r="B59" t="str">
        <f>設定!B13</f>
        <v>B２</v>
      </c>
      <c r="G59" s="58" t="s">
        <v>129</v>
      </c>
      <c r="H59" s="67">
        <f>MAX(SUM(EA3:EA5),0)</f>
        <v>0</v>
      </c>
      <c r="M59" s="24" t="s">
        <v>26</v>
      </c>
      <c r="S59" s="54"/>
      <c r="AJ59" s="54"/>
      <c r="AM59" s="114"/>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246"/>
      <c r="CI59" s="113"/>
      <c r="CJ59" s="113"/>
      <c r="CK59" s="113"/>
      <c r="CL59" s="113"/>
      <c r="CM59" s="113"/>
      <c r="CN59" s="113"/>
      <c r="CO59" s="113"/>
      <c r="CP59" s="113"/>
      <c r="CQ59" s="113"/>
      <c r="CR59" s="113"/>
      <c r="CS59" s="259" t="str">
        <f>IF(K15&gt;1,M68,"")</f>
        <v/>
      </c>
      <c r="CT59" s="119"/>
      <c r="CU59" s="113"/>
    </row>
    <row r="60" spans="2:122" ht="10.5" customHeight="1">
      <c r="B60" s="5" t="str">
        <f>設定!I13</f>
        <v>させない</v>
      </c>
      <c r="G60" s="55" t="s">
        <v>66</v>
      </c>
      <c r="H60" s="75">
        <f>EF28</f>
        <v>0</v>
      </c>
      <c r="M60" s="24" t="s">
        <v>25</v>
      </c>
      <c r="S60" s="54"/>
      <c r="AJ60" s="54"/>
      <c r="AM60" s="114"/>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279"/>
      <c r="BO60" s="279"/>
      <c r="BP60" s="279"/>
      <c r="BQ60" s="279"/>
      <c r="BR60" s="279"/>
      <c r="BS60" s="279"/>
      <c r="BT60" s="279"/>
      <c r="BU60" s="279"/>
      <c r="BV60" s="279"/>
      <c r="BW60" s="574" t="str">
        <f t="shared" ref="BW60:CH60" si="14">IFERROR(IF($M$57=$M$56,IF($DC28*1=0,"",MID($DC28,AZ49,1)),""),MID($DC28,AZ49,1))</f>
        <v/>
      </c>
      <c r="BX60" s="574" t="str">
        <f t="shared" si="14"/>
        <v/>
      </c>
      <c r="BY60" s="574" t="str">
        <f t="shared" si="14"/>
        <v/>
      </c>
      <c r="BZ60" s="574" t="str">
        <f t="shared" si="14"/>
        <v/>
      </c>
      <c r="CA60" s="574" t="str">
        <f t="shared" si="14"/>
        <v/>
      </c>
      <c r="CB60" s="574" t="str">
        <f t="shared" si="14"/>
        <v/>
      </c>
      <c r="CC60" s="574" t="str">
        <f t="shared" si="14"/>
        <v/>
      </c>
      <c r="CD60" s="574" t="str">
        <f t="shared" si="14"/>
        <v/>
      </c>
      <c r="CE60" s="574" t="str">
        <f t="shared" si="14"/>
        <v/>
      </c>
      <c r="CF60" s="574" t="str">
        <f t="shared" si="14"/>
        <v/>
      </c>
      <c r="CG60" s="574" t="str">
        <f t="shared" si="14"/>
        <v/>
      </c>
      <c r="CH60" s="574" t="str">
        <f t="shared" si="14"/>
        <v/>
      </c>
      <c r="CI60" s="570" t="str">
        <f>IF($M$57=$M$56,IF(DC29=0,"",TEXT(DC29," ｇｇｇ   　  e          m         d")),"")</f>
        <v/>
      </c>
      <c r="CJ60" s="570"/>
      <c r="CK60" s="570"/>
      <c r="CL60" s="570"/>
      <c r="CM60" s="570"/>
      <c r="CN60" s="570"/>
      <c r="CO60" s="570"/>
      <c r="CP60" s="570"/>
      <c r="CQ60" s="570"/>
      <c r="CR60" s="570"/>
      <c r="CS60" s="129"/>
      <c r="CT60" s="119"/>
      <c r="CU60" s="113"/>
    </row>
    <row r="61" spans="2:122" ht="9.75" customHeight="1">
      <c r="B61" s="5" t="str">
        <f>設定!C14</f>
        <v>させる</v>
      </c>
      <c r="G61" s="59" t="s">
        <v>75</v>
      </c>
      <c r="H61" s="69">
        <f>G30+G27</f>
        <v>0</v>
      </c>
      <c r="M61" s="4"/>
      <c r="S61" s="54"/>
      <c r="AJ61" s="54"/>
      <c r="AM61" s="114"/>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280"/>
      <c r="BO61" s="280"/>
      <c r="BP61" s="280"/>
      <c r="BQ61" s="280"/>
      <c r="BR61" s="280"/>
      <c r="BS61" s="280"/>
      <c r="BT61" s="280"/>
      <c r="BU61" s="280"/>
      <c r="BV61" s="280"/>
      <c r="BW61" s="574"/>
      <c r="BX61" s="574"/>
      <c r="BY61" s="574"/>
      <c r="BZ61" s="574"/>
      <c r="CA61" s="574"/>
      <c r="CB61" s="574"/>
      <c r="CC61" s="574"/>
      <c r="CD61" s="574"/>
      <c r="CE61" s="574"/>
      <c r="CF61" s="574"/>
      <c r="CG61" s="574"/>
      <c r="CH61" s="574"/>
      <c r="CI61" s="570"/>
      <c r="CJ61" s="570"/>
      <c r="CK61" s="570"/>
      <c r="CL61" s="570"/>
      <c r="CM61" s="570"/>
      <c r="CN61" s="570"/>
      <c r="CO61" s="570"/>
      <c r="CP61" s="570"/>
      <c r="CQ61" s="570"/>
      <c r="CR61" s="570"/>
      <c r="CS61" s="129"/>
      <c r="CT61" s="119"/>
      <c r="CU61" s="113"/>
    </row>
    <row r="62" spans="2:122" ht="12.75" customHeight="1">
      <c r="B62" s="2" t="str">
        <f>設定!C15</f>
        <v>させない</v>
      </c>
      <c r="G62" s="21" t="s">
        <v>67</v>
      </c>
      <c r="H62" s="69">
        <f>SUM(H59:H61)</f>
        <v>0</v>
      </c>
      <c r="M62" s="19" t="s">
        <v>113</v>
      </c>
      <c r="S62" s="54"/>
      <c r="AJ62" s="54"/>
      <c r="AM62" s="114"/>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571" t="str">
        <f>IF(M57=M56,K13,"")</f>
        <v/>
      </c>
      <c r="BM62" s="571"/>
      <c r="BN62" s="571"/>
      <c r="BO62" s="571"/>
      <c r="BP62" s="571"/>
      <c r="BQ62" s="571"/>
      <c r="BR62" s="571"/>
      <c r="BS62" s="571"/>
      <c r="BT62" s="571"/>
      <c r="BU62" s="571"/>
      <c r="BV62" s="571"/>
      <c r="BW62" s="113"/>
      <c r="BX62" s="124"/>
      <c r="BY62" s="124"/>
      <c r="BZ62" s="124"/>
      <c r="CA62" s="124"/>
      <c r="CB62" s="124"/>
      <c r="CC62" s="124"/>
      <c r="CD62" s="124"/>
      <c r="CE62" s="124"/>
      <c r="CF62" s="124"/>
      <c r="CG62" s="124"/>
      <c r="CH62" s="281"/>
      <c r="CI62" s="130"/>
      <c r="CJ62" s="130"/>
      <c r="CK62" s="130"/>
      <c r="CL62" s="130"/>
      <c r="CM62" s="130"/>
      <c r="CN62" s="130"/>
      <c r="CO62" s="130"/>
      <c r="CP62" s="130"/>
      <c r="CQ62" s="130"/>
      <c r="CR62" s="113"/>
      <c r="CS62" s="113"/>
      <c r="CT62" s="119"/>
      <c r="CU62" s="113"/>
    </row>
    <row r="63" spans="2:122" ht="7.5" customHeight="1">
      <c r="M63" s="24" t="s">
        <v>45</v>
      </c>
      <c r="S63" s="54"/>
      <c r="AJ63" s="54"/>
      <c r="AM63" s="114"/>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572" t="str">
        <f>IF(M57=M56,K14,"")</f>
        <v/>
      </c>
      <c r="BM63" s="572"/>
      <c r="BN63" s="572"/>
      <c r="BO63" s="572"/>
      <c r="BP63" s="572"/>
      <c r="BQ63" s="572"/>
      <c r="BR63" s="572"/>
      <c r="BS63" s="572"/>
      <c r="BT63" s="572"/>
      <c r="BU63" s="572"/>
      <c r="BV63" s="572"/>
      <c r="BW63" s="573" t="str">
        <f>IF(M57=M56,K17,"")</f>
        <v/>
      </c>
      <c r="BX63" s="573"/>
      <c r="BY63" s="573"/>
      <c r="BZ63" s="573"/>
      <c r="CA63" s="573"/>
      <c r="CB63" s="573"/>
      <c r="CC63" s="573"/>
      <c r="CD63" s="573"/>
      <c r="CE63" s="573"/>
      <c r="CF63" s="573"/>
      <c r="CG63" s="573"/>
      <c r="CH63" s="573"/>
      <c r="CI63" s="113"/>
      <c r="CJ63" s="113"/>
      <c r="CK63" s="113"/>
      <c r="CL63" s="113"/>
      <c r="CM63" s="113"/>
      <c r="CN63" s="113"/>
      <c r="CO63" s="113"/>
      <c r="CP63" s="113"/>
      <c r="CQ63" s="113"/>
      <c r="CR63" s="113"/>
      <c r="CS63" s="113"/>
      <c r="CT63" s="119"/>
      <c r="CU63" s="113"/>
    </row>
    <row r="64" spans="2:122" ht="15" customHeight="1">
      <c r="B64" t="s">
        <v>130</v>
      </c>
      <c r="D64" s="148">
        <f>設定!D1-5</f>
        <v>45652</v>
      </c>
      <c r="M64" s="24" t="s">
        <v>46</v>
      </c>
      <c r="S64" s="54"/>
      <c r="AJ64" s="54"/>
      <c r="AM64" s="114"/>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572"/>
      <c r="BM64" s="572"/>
      <c r="BN64" s="572"/>
      <c r="BO64" s="572"/>
      <c r="BP64" s="572"/>
      <c r="BQ64" s="572"/>
      <c r="BR64" s="572"/>
      <c r="BS64" s="572"/>
      <c r="BT64" s="572"/>
      <c r="BU64" s="572"/>
      <c r="BV64" s="572"/>
      <c r="BW64" s="573"/>
      <c r="BX64" s="573"/>
      <c r="BY64" s="573"/>
      <c r="BZ64" s="573"/>
      <c r="CA64" s="573"/>
      <c r="CB64" s="573"/>
      <c r="CC64" s="573"/>
      <c r="CD64" s="573"/>
      <c r="CE64" s="573"/>
      <c r="CF64" s="573"/>
      <c r="CG64" s="573"/>
      <c r="CH64" s="573"/>
      <c r="CI64" s="113"/>
      <c r="CJ64" s="113"/>
      <c r="CK64" s="113"/>
      <c r="CL64" s="113"/>
      <c r="CM64" s="113"/>
      <c r="CN64" s="113"/>
      <c r="CO64" s="113"/>
      <c r="CP64" s="113"/>
      <c r="CQ64" s="113"/>
      <c r="CR64" s="113"/>
      <c r="CS64" s="113"/>
      <c r="CT64" s="119"/>
      <c r="CU64" s="113"/>
    </row>
    <row r="65" spans="2:105" ht="10.5" customHeight="1">
      <c r="B65" s="369" t="str">
        <f>設定!B19</f>
        <v>１月になり、源泉徴収票が交付されたら、こちらに現在の勤務先での給料支払額を入力して申告書を完成させて再度提出してください。１１月の段階では入力不要です。</v>
      </c>
      <c r="C65" s="370"/>
      <c r="D65" s="371"/>
      <c r="M65" s="49" t="str">
        <f>O37</f>
        <v>記載なし</v>
      </c>
      <c r="S65" s="54"/>
      <c r="AJ65" s="54"/>
      <c r="AM65" s="114"/>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246"/>
      <c r="CI65" s="113"/>
      <c r="CJ65" s="113"/>
      <c r="CK65" s="113"/>
      <c r="CL65" s="113"/>
      <c r="CM65" s="113"/>
      <c r="CN65" s="113"/>
      <c r="CO65" s="113"/>
      <c r="CP65" s="113"/>
      <c r="CQ65" s="113"/>
      <c r="CR65" s="113"/>
      <c r="CS65" s="113"/>
      <c r="CT65" s="119"/>
      <c r="CU65" s="113"/>
    </row>
    <row r="66" spans="2:105" ht="10.5" customHeight="1">
      <c r="B66" s="372"/>
      <c r="C66" s="373"/>
      <c r="D66" s="374"/>
      <c r="S66" s="54"/>
      <c r="AJ66" s="54"/>
      <c r="AM66" s="114"/>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G66" s="113"/>
      <c r="CI66" s="282"/>
      <c r="CJ66" s="1"/>
      <c r="CL66" s="113"/>
      <c r="CM66" s="113"/>
      <c r="CN66" s="113"/>
      <c r="CO66" s="113"/>
      <c r="CP66" s="113"/>
      <c r="CQ66" s="113"/>
      <c r="CR66" s="113"/>
      <c r="CS66" s="113"/>
      <c r="CT66" s="119"/>
      <c r="CU66" s="113"/>
    </row>
    <row r="67" spans="2:105" ht="10.5" customHeight="1">
      <c r="B67" s="372"/>
      <c r="C67" s="373"/>
      <c r="D67" s="374"/>
      <c r="M67" s="104" t="s">
        <v>114</v>
      </c>
      <c r="S67" s="54"/>
      <c r="AJ67" s="54"/>
      <c r="AM67" s="114"/>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G67" s="113"/>
      <c r="CH67" s="560" t="str">
        <f>CZ67</f>
        <v/>
      </c>
      <c r="CI67" s="560"/>
      <c r="CJ67" s="1"/>
      <c r="CL67" s="113"/>
      <c r="CM67" s="113"/>
      <c r="CN67" s="113"/>
      <c r="CO67" s="113"/>
      <c r="CP67" s="113"/>
      <c r="CQ67" s="113"/>
      <c r="CR67" s="113"/>
      <c r="CS67" s="113"/>
      <c r="CT67" s="119"/>
      <c r="CU67" s="113"/>
      <c r="CY67" s="3" t="str">
        <f>IF(CZ67=DE25,"➀","")</f>
        <v/>
      </c>
      <c r="CZ67" s="547" t="str">
        <f>IF(M57=M56,IF(AND(M68&gt;=DE32,K58&lt;=DE29),DE25,""),"")</f>
        <v/>
      </c>
      <c r="DA67" s="547"/>
    </row>
    <row r="68" spans="2:105" ht="10.5" customHeight="1">
      <c r="B68" s="372"/>
      <c r="C68" s="373"/>
      <c r="D68" s="374"/>
      <c r="M68" s="5">
        <f>DATEDIF(K15,C57+1,"Y")</f>
        <v>125</v>
      </c>
      <c r="S68" s="54"/>
      <c r="AJ68" s="54"/>
      <c r="AM68" s="114"/>
      <c r="AN68" s="113"/>
      <c r="AO68" s="113"/>
      <c r="AP68" s="113"/>
      <c r="AQ68" s="113"/>
      <c r="AR68" s="113"/>
      <c r="AS68" s="113"/>
      <c r="AT68" s="113"/>
      <c r="AU68" s="260"/>
      <c r="AV68" s="113"/>
      <c r="BB68" s="113"/>
      <c r="BC68" s="113"/>
      <c r="BD68" s="113"/>
      <c r="BE68" s="113"/>
      <c r="BF68" s="113"/>
      <c r="BG68" s="113"/>
      <c r="BH68" s="113"/>
      <c r="BI68" s="113"/>
      <c r="BJ68" s="113"/>
      <c r="BK68" s="113"/>
      <c r="BL68" s="113"/>
      <c r="BM68" s="113"/>
      <c r="BN68" s="113"/>
      <c r="BO68" s="113"/>
      <c r="BP68" s="260"/>
      <c r="BQ68" s="549" t="str">
        <f>IF(M57=M56,TEXT(K26,"#,###"),"")</f>
        <v/>
      </c>
      <c r="BR68" s="549"/>
      <c r="BS68" s="549"/>
      <c r="BT68" s="549"/>
      <c r="BU68" s="549"/>
      <c r="BV68" s="549"/>
      <c r="BW68" s="549"/>
      <c r="BX68" s="261"/>
      <c r="CB68" s="247"/>
      <c r="CC68" s="247"/>
      <c r="CD68" s="247"/>
      <c r="CE68" s="248"/>
      <c r="CF68" s="248"/>
      <c r="CG68" s="113"/>
      <c r="CH68" s="560"/>
      <c r="CI68" s="560"/>
      <c r="CJ68" s="1"/>
      <c r="CL68" s="113"/>
      <c r="CM68" s="113"/>
      <c r="CN68" s="113"/>
      <c r="CO68" s="113"/>
      <c r="CP68" s="113"/>
      <c r="CQ68" s="113"/>
      <c r="CR68" s="113"/>
      <c r="CS68" s="113"/>
      <c r="CT68" s="119"/>
      <c r="CU68" s="113"/>
    </row>
    <row r="69" spans="2:105" ht="10.5" customHeight="1">
      <c r="B69" s="375"/>
      <c r="C69" s="376"/>
      <c r="D69" s="377"/>
      <c r="S69" s="54"/>
      <c r="AJ69" s="54"/>
      <c r="AM69" s="114"/>
      <c r="AN69" s="113"/>
      <c r="AO69" s="113"/>
      <c r="AP69" s="113"/>
      <c r="AQ69" s="113"/>
      <c r="AR69" s="113"/>
      <c r="AS69" s="113"/>
      <c r="AT69" s="113"/>
      <c r="AU69" s="260"/>
      <c r="AV69" s="113"/>
      <c r="AW69" s="548" t="str">
        <f>IF(G22=0,"",G22)</f>
        <v/>
      </c>
      <c r="AX69" s="548"/>
      <c r="AY69" s="548"/>
      <c r="AZ69" s="548"/>
      <c r="BA69" s="548"/>
      <c r="BB69" s="113"/>
      <c r="BI69" s="113"/>
      <c r="BJ69" s="113"/>
      <c r="BK69" s="113"/>
      <c r="BL69" s="113"/>
      <c r="BM69" s="113"/>
      <c r="BN69" s="113"/>
      <c r="BO69" s="113"/>
      <c r="BP69" s="113"/>
      <c r="BQ69" s="549"/>
      <c r="BR69" s="549"/>
      <c r="BS69" s="549"/>
      <c r="BT69" s="549"/>
      <c r="BU69" s="549"/>
      <c r="BV69" s="549"/>
      <c r="BW69" s="549"/>
      <c r="BX69" s="261"/>
      <c r="CA69" s="558" t="str">
        <f>IF(SUM(K26)=0,"",TEXT(K55,"#,##0"))</f>
        <v/>
      </c>
      <c r="CB69" s="558"/>
      <c r="CC69" s="558"/>
      <c r="CD69" s="558"/>
      <c r="CE69" s="248"/>
      <c r="CF69" s="248"/>
      <c r="CG69" s="113"/>
      <c r="CH69" s="561" t="str">
        <f>CZ69</f>
        <v/>
      </c>
      <c r="CI69" s="561"/>
      <c r="CJ69" s="1"/>
      <c r="CL69" s="113"/>
      <c r="CM69" s="113"/>
      <c r="CN69" s="113"/>
      <c r="CO69" s="113"/>
      <c r="CP69" s="113"/>
      <c r="CQ69" s="113"/>
      <c r="CR69" s="113"/>
      <c r="CS69" s="113"/>
      <c r="CT69" s="119"/>
      <c r="CU69" s="113"/>
      <c r="CY69" s="3" t="str">
        <f>IF(CZ69=DE25,"②","")</f>
        <v/>
      </c>
      <c r="CZ69" s="550" t="str">
        <f>IF(M57=M56,IF(AND(M68&lt;DE32,K58&lt;=DE29),DE25,""),"")</f>
        <v/>
      </c>
      <c r="DA69" s="551"/>
    </row>
    <row r="70" spans="2:105" ht="9.75" customHeight="1">
      <c r="M70" s="2" t="s">
        <v>220</v>
      </c>
      <c r="S70" s="54"/>
      <c r="AJ70" s="54"/>
      <c r="AM70" s="114"/>
      <c r="AN70" s="113"/>
      <c r="AO70" s="113"/>
      <c r="AP70" s="113"/>
      <c r="AQ70" s="113"/>
      <c r="AR70" s="113"/>
      <c r="AS70" s="113"/>
      <c r="AT70" s="113"/>
      <c r="AU70" s="260"/>
      <c r="AV70" s="260"/>
      <c r="AW70" s="548" t="str">
        <f>IF(G19=0,"",G19)</f>
        <v/>
      </c>
      <c r="AX70" s="548"/>
      <c r="AY70" s="548"/>
      <c r="AZ70" s="548"/>
      <c r="BA70" s="548"/>
      <c r="BB70" s="260"/>
      <c r="BC70" s="548" t="str">
        <f>IF(H59=0,"",H59)</f>
        <v/>
      </c>
      <c r="BD70" s="548"/>
      <c r="BE70" s="548"/>
      <c r="BF70" s="548"/>
      <c r="BG70" s="548"/>
      <c r="BH70" s="548"/>
      <c r="BI70" s="113"/>
      <c r="BJ70" s="113"/>
      <c r="BK70" s="113"/>
      <c r="BL70" s="113"/>
      <c r="BM70" s="113"/>
      <c r="BN70" s="113"/>
      <c r="BO70" s="113"/>
      <c r="BP70" s="262"/>
      <c r="BQ70" s="263"/>
      <c r="BR70" s="264"/>
      <c r="BS70" s="264"/>
      <c r="BT70" s="263"/>
      <c r="BU70" s="263"/>
      <c r="BV70" s="263"/>
      <c r="BW70" s="263"/>
      <c r="BX70" s="262"/>
      <c r="BY70" s="262"/>
      <c r="BZ70" s="262"/>
      <c r="CA70" s="262"/>
      <c r="CB70" s="265"/>
      <c r="CC70" s="265"/>
      <c r="CD70" s="265"/>
      <c r="CE70" s="265"/>
      <c r="CF70" s="245"/>
      <c r="CG70" s="113"/>
      <c r="CH70" s="561"/>
      <c r="CI70" s="561"/>
      <c r="CJ70" s="1"/>
      <c r="CL70" s="113"/>
      <c r="CM70" s="113"/>
      <c r="CN70" s="113"/>
      <c r="CO70" s="113"/>
      <c r="CP70" s="113"/>
      <c r="CQ70" s="113"/>
      <c r="CR70" s="113"/>
      <c r="CS70" s="113"/>
      <c r="CT70" s="119"/>
      <c r="CU70" s="113"/>
    </row>
    <row r="71" spans="2:105" ht="9.75" customHeight="1">
      <c r="B71" t="s">
        <v>131</v>
      </c>
      <c r="M71" s="5" t="s">
        <v>115</v>
      </c>
      <c r="S71" s="54"/>
      <c r="AJ71" s="54"/>
      <c r="AM71" s="114"/>
      <c r="AN71" s="113"/>
      <c r="AO71" s="113"/>
      <c r="AP71" s="113"/>
      <c r="AQ71" s="113"/>
      <c r="AR71" s="113"/>
      <c r="AS71" s="113"/>
      <c r="AT71" s="113"/>
      <c r="AU71" s="260"/>
      <c r="AV71" s="260"/>
      <c r="BB71" s="260"/>
      <c r="BC71" s="266"/>
      <c r="BD71" s="266"/>
      <c r="BE71" s="266"/>
      <c r="BF71" s="266"/>
      <c r="BG71" s="266"/>
      <c r="BH71" s="266"/>
      <c r="BI71" s="113"/>
      <c r="BJ71" s="113"/>
      <c r="BK71" s="113"/>
      <c r="BL71" s="113"/>
      <c r="BM71" s="113"/>
      <c r="BN71" s="113"/>
      <c r="BO71" s="113"/>
      <c r="BP71" s="113"/>
      <c r="BQ71" s="264"/>
      <c r="BR71" s="258"/>
      <c r="BS71" s="553" t="str">
        <f>IFERROR(IF(OR(BU71*1=0,BU71=""),"","年金"),"")</f>
        <v/>
      </c>
      <c r="BT71" s="553"/>
      <c r="BU71" s="556" t="str">
        <f>IF(M57=M56,TEXT(K27,"#,###"),"")</f>
        <v/>
      </c>
      <c r="BV71" s="556"/>
      <c r="BW71" s="556"/>
      <c r="BX71" s="267"/>
      <c r="CA71" s="557" t="str">
        <f>IF(SUM(K27)=0,"",TEXT(K56,"#,##0"))</f>
        <v/>
      </c>
      <c r="CB71" s="557"/>
      <c r="CC71" s="557"/>
      <c r="CD71" s="557"/>
      <c r="CF71" s="247"/>
      <c r="CG71" s="113"/>
      <c r="CH71" s="561" t="str">
        <f>CZ71</f>
        <v/>
      </c>
      <c r="CI71" s="561"/>
      <c r="CJ71" s="1"/>
      <c r="CL71" s="113"/>
      <c r="CM71" s="113"/>
      <c r="CN71" s="113"/>
      <c r="CO71" s="113"/>
      <c r="CP71" s="113"/>
      <c r="CQ71" s="113"/>
      <c r="CR71" s="113"/>
      <c r="CS71" s="113"/>
      <c r="CT71" s="119"/>
      <c r="CU71" s="113"/>
      <c r="CY71" s="3" t="str">
        <f>IF(CZ71=DE25,"③","")</f>
        <v/>
      </c>
      <c r="CZ71" s="554" t="str">
        <f>IF(M57=M56,IF(AND(K58&gt;DE29,K58&lt;=DE28),DE25,""),"")</f>
        <v/>
      </c>
      <c r="DA71" s="555"/>
    </row>
    <row r="72" spans="2:105" ht="8.25" customHeight="1">
      <c r="B72" s="369" t="str">
        <f>設定!B17</f>
        <v>現勤務先からの本年の給与支払額の見積額を入力してください。</v>
      </c>
      <c r="C72" s="370"/>
      <c r="D72" s="371"/>
      <c r="M72" s="5" t="s">
        <v>116</v>
      </c>
      <c r="S72" s="54"/>
      <c r="AJ72" s="54"/>
      <c r="AM72" s="114"/>
      <c r="AN72" s="113"/>
      <c r="AO72" s="113"/>
      <c r="AP72" s="113"/>
      <c r="AQ72" s="113"/>
      <c r="AR72" s="113"/>
      <c r="AS72" s="113"/>
      <c r="AT72" s="113"/>
      <c r="AU72" s="113"/>
      <c r="AV72" s="552" t="str">
        <f>IF(SUM(AX72)&gt;0,"年金","")</f>
        <v/>
      </c>
      <c r="AW72" s="552"/>
      <c r="AX72" s="548" t="str">
        <f>IF(C26=0,"",C26)</f>
        <v/>
      </c>
      <c r="AY72" s="548"/>
      <c r="AZ72" s="548"/>
      <c r="BA72" s="548"/>
      <c r="BB72" s="113"/>
      <c r="BC72" s="548" t="str">
        <f>IF(SUM(H60)=0,"",SUM(H60))</f>
        <v/>
      </c>
      <c r="BD72" s="548"/>
      <c r="BE72" s="548"/>
      <c r="BF72" s="548"/>
      <c r="BG72" s="548"/>
      <c r="BH72" s="548"/>
      <c r="BI72" s="113"/>
      <c r="BJ72" s="113"/>
      <c r="BK72" s="113"/>
      <c r="BL72" s="113"/>
      <c r="BM72" s="113"/>
      <c r="BN72" s="113"/>
      <c r="BO72" s="113"/>
      <c r="BP72" s="113"/>
      <c r="BQ72" s="264"/>
      <c r="BR72" s="258"/>
      <c r="BS72" s="553"/>
      <c r="BT72" s="553"/>
      <c r="BU72" s="556"/>
      <c r="BV72" s="556"/>
      <c r="BW72" s="556"/>
      <c r="BX72" s="205"/>
      <c r="CA72" s="557"/>
      <c r="CB72" s="557"/>
      <c r="CC72" s="557"/>
      <c r="CD72" s="557"/>
      <c r="CE72" s="131"/>
      <c r="CF72" s="131"/>
      <c r="CG72" s="113"/>
      <c r="CH72" s="561"/>
      <c r="CI72" s="561"/>
      <c r="CJ72" s="1"/>
      <c r="CL72" s="113"/>
      <c r="CM72" s="113"/>
      <c r="CN72" s="113"/>
      <c r="CO72" s="113"/>
      <c r="CP72" s="113"/>
      <c r="CQ72" s="113"/>
      <c r="CR72" s="113"/>
      <c r="CS72" s="113"/>
      <c r="CT72" s="119"/>
      <c r="CU72" s="113"/>
    </row>
    <row r="73" spans="2:105" ht="8.25" customHeight="1">
      <c r="B73" s="372"/>
      <c r="C73" s="373"/>
      <c r="D73" s="374"/>
      <c r="M73" s="2" t="str">
        <f>O7</f>
        <v>非該当</v>
      </c>
      <c r="S73" s="54"/>
      <c r="AJ73" s="54"/>
      <c r="AM73" s="114"/>
      <c r="AN73" s="113"/>
      <c r="AO73" s="113"/>
      <c r="AP73" s="113"/>
      <c r="AQ73" s="113"/>
      <c r="AR73" s="113"/>
      <c r="AS73" s="113"/>
      <c r="AT73" s="113"/>
      <c r="AU73" s="113"/>
      <c r="AV73" s="552"/>
      <c r="AW73" s="552"/>
      <c r="AX73" s="548"/>
      <c r="AY73" s="548"/>
      <c r="AZ73" s="548"/>
      <c r="BA73" s="548"/>
      <c r="BB73" s="113"/>
      <c r="BC73" s="548"/>
      <c r="BD73" s="548"/>
      <c r="BE73" s="548"/>
      <c r="BF73" s="548"/>
      <c r="BG73" s="548"/>
      <c r="BH73" s="548"/>
      <c r="BI73" s="132"/>
      <c r="BJ73" s="132"/>
      <c r="BK73" s="132"/>
      <c r="BL73" s="113"/>
      <c r="BM73" s="113"/>
      <c r="BN73" s="113"/>
      <c r="BO73" s="113"/>
      <c r="BP73" s="262"/>
      <c r="BQ73" s="113"/>
      <c r="BS73" s="131"/>
      <c r="BT73" s="131"/>
      <c r="BU73" s="131"/>
      <c r="BV73" s="131"/>
      <c r="BW73" s="131"/>
      <c r="BX73" s="262"/>
      <c r="CA73" s="556" t="str">
        <f>IF(M57=M56,TEXT(K57,"#,###"),"")</f>
        <v/>
      </c>
      <c r="CB73" s="556"/>
      <c r="CC73" s="556"/>
      <c r="CD73" s="556"/>
      <c r="CE73" s="131"/>
      <c r="CF73" s="131"/>
      <c r="CG73" s="113"/>
      <c r="CH73" s="560" t="str">
        <f>CZ73</f>
        <v/>
      </c>
      <c r="CI73" s="560"/>
      <c r="CJ73" s="1"/>
      <c r="CL73" s="113"/>
      <c r="CM73" s="113"/>
      <c r="CN73" s="113"/>
      <c r="CO73" s="113"/>
      <c r="CP73" s="113"/>
      <c r="CQ73" s="113"/>
      <c r="CR73" s="113"/>
      <c r="CS73" s="113"/>
      <c r="CT73" s="119"/>
      <c r="CU73" s="113"/>
      <c r="CY73" s="3" t="str">
        <f>IF(CZ73=DE25,"④","")</f>
        <v/>
      </c>
      <c r="CZ73" s="438" t="str">
        <f>IF(M57=M56,IF(AND(K58&gt;DE28,K58&lt;=DE27),DE25,""),"")</f>
        <v/>
      </c>
      <c r="DA73" s="439"/>
    </row>
    <row r="74" spans="2:105" ht="18" customHeight="1">
      <c r="B74" s="375"/>
      <c r="C74" s="376"/>
      <c r="D74" s="377"/>
      <c r="M74" s="2"/>
      <c r="S74" s="54"/>
      <c r="AJ74" s="54"/>
      <c r="AM74" s="114"/>
      <c r="AN74" s="113"/>
      <c r="AO74" s="113"/>
      <c r="AP74" s="113"/>
      <c r="AQ74" s="113"/>
      <c r="AR74" s="113"/>
      <c r="AS74" s="113"/>
      <c r="AT74" s="113"/>
      <c r="AU74" s="113"/>
      <c r="AV74" s="264"/>
      <c r="AW74" s="113"/>
      <c r="AX74" s="113"/>
      <c r="AY74" s="113"/>
      <c r="AZ74" s="113"/>
      <c r="BA74" s="113"/>
      <c r="BB74" s="113"/>
      <c r="BC74" s="545" t="str">
        <f>IF(SUM(H61)=0,"",SUM(H61))</f>
        <v/>
      </c>
      <c r="BD74" s="546"/>
      <c r="BE74" s="546"/>
      <c r="BF74" s="546"/>
      <c r="BG74" s="546"/>
      <c r="BH74" s="546"/>
      <c r="BI74" s="113"/>
      <c r="BJ74" s="113"/>
      <c r="BK74" s="113"/>
      <c r="BL74" s="113"/>
      <c r="BM74" s="113"/>
      <c r="BN74" s="113"/>
      <c r="BO74" s="113"/>
      <c r="BP74" s="117"/>
      <c r="BQ74" s="113"/>
      <c r="BT74" s="132"/>
      <c r="BU74" s="132"/>
      <c r="BV74" s="132"/>
      <c r="BW74" s="132"/>
      <c r="BX74" s="132"/>
      <c r="BY74" s="113"/>
      <c r="BZ74" s="559" t="str">
        <f>IF(M57=M56,TEXT(K58,"#,##0"),"")</f>
        <v/>
      </c>
      <c r="CA74" s="559"/>
      <c r="CB74" s="559"/>
      <c r="CC74" s="559"/>
      <c r="CD74" s="559"/>
      <c r="CE74" s="268"/>
      <c r="CF74" s="268"/>
      <c r="CG74" s="113"/>
      <c r="CH74" s="560"/>
      <c r="CI74" s="560"/>
      <c r="CJ74" s="1"/>
      <c r="CL74" s="113"/>
      <c r="CM74" s="113"/>
      <c r="CN74" s="576" t="str">
        <f>CY67&amp;CY69&amp;CY71&amp;CY73</f>
        <v/>
      </c>
      <c r="CO74" s="576"/>
      <c r="CP74" s="113"/>
      <c r="CQ74" s="113"/>
      <c r="CR74" s="113"/>
      <c r="CS74" s="113"/>
      <c r="CT74" s="119"/>
      <c r="CU74" s="113"/>
    </row>
    <row r="75" spans="2:105" ht="9.75" customHeight="1">
      <c r="M75" s="2"/>
      <c r="S75" s="54"/>
      <c r="AJ75" s="54"/>
      <c r="AM75" s="114"/>
      <c r="AN75" s="113"/>
      <c r="AO75" s="113"/>
      <c r="AP75" s="113"/>
      <c r="AQ75" s="269"/>
      <c r="AR75" s="113"/>
      <c r="AS75" s="113"/>
      <c r="AT75" s="113"/>
      <c r="AU75" s="113"/>
      <c r="AV75" s="264"/>
      <c r="AW75" s="113"/>
      <c r="AX75" s="113"/>
      <c r="AY75" s="113"/>
      <c r="AZ75" s="113"/>
      <c r="BA75" s="113"/>
      <c r="BB75" s="113"/>
      <c r="BC75" s="588" t="str">
        <f ca="1">IF(OR(DL47=DM47,D64&lt;TODAY()),SUM(BB68:BH74),"")</f>
        <v/>
      </c>
      <c r="BD75" s="588"/>
      <c r="BE75" s="588"/>
      <c r="BF75" s="588"/>
      <c r="BG75" s="588"/>
      <c r="BH75" s="588"/>
      <c r="BI75" s="269"/>
      <c r="BJ75" s="269"/>
      <c r="BK75" s="269"/>
      <c r="BL75" s="269"/>
      <c r="BM75" s="269"/>
      <c r="BN75" s="269"/>
      <c r="BO75" s="269"/>
      <c r="BP75" s="270"/>
      <c r="BQ75" s="270"/>
      <c r="BR75" s="270"/>
      <c r="BS75" s="270"/>
      <c r="BT75" s="270"/>
      <c r="BU75" s="270"/>
      <c r="BV75" s="270"/>
      <c r="BW75" s="270"/>
      <c r="BX75" s="270"/>
      <c r="BZ75" s="559"/>
      <c r="CA75" s="559"/>
      <c r="CB75" s="559"/>
      <c r="CC75" s="559"/>
      <c r="CD75" s="559"/>
      <c r="CE75" s="268"/>
      <c r="CF75" s="268"/>
      <c r="CG75" s="113"/>
      <c r="CH75" s="246"/>
      <c r="CI75" s="113"/>
      <c r="CJ75" s="113"/>
      <c r="CK75" s="113"/>
      <c r="CN75" s="576"/>
      <c r="CO75" s="576"/>
      <c r="CP75" s="113"/>
      <c r="CQ75" s="113"/>
      <c r="CR75" s="113"/>
      <c r="CS75" s="113"/>
      <c r="CT75" s="119"/>
      <c r="CU75" s="113"/>
    </row>
    <row r="76" spans="2:105" ht="6" customHeight="1">
      <c r="M76" s="2"/>
      <c r="S76" s="54"/>
      <c r="AJ76" s="54"/>
      <c r="AM76" s="114"/>
      <c r="AN76" s="113"/>
      <c r="AO76" s="113"/>
      <c r="AP76" s="113"/>
      <c r="AQ76" s="272"/>
      <c r="AR76" s="113"/>
      <c r="AS76" s="113"/>
      <c r="AT76" s="113"/>
      <c r="AU76" s="113"/>
      <c r="AV76" s="264"/>
      <c r="AW76" s="113"/>
      <c r="AX76" s="113"/>
      <c r="AY76" s="113"/>
      <c r="AZ76" s="113"/>
      <c r="BA76" s="113"/>
      <c r="BB76" s="113"/>
      <c r="BC76" s="588"/>
      <c r="BD76" s="588"/>
      <c r="BE76" s="588"/>
      <c r="BF76" s="588"/>
      <c r="BG76" s="588"/>
      <c r="BH76" s="588"/>
      <c r="BI76" s="269"/>
      <c r="BJ76" s="269"/>
      <c r="BK76" s="269"/>
      <c r="BL76" s="269"/>
      <c r="BM76" s="269"/>
      <c r="BN76" s="269"/>
      <c r="BO76" s="269"/>
      <c r="BP76" s="270"/>
      <c r="BQ76" s="270"/>
      <c r="BR76" s="270"/>
      <c r="BS76" s="270"/>
      <c r="BT76" s="270"/>
      <c r="BU76" s="270"/>
      <c r="BV76" s="270"/>
      <c r="BW76" s="270"/>
      <c r="BX76" s="270"/>
      <c r="CB76" s="268"/>
      <c r="CC76" s="268"/>
      <c r="CD76" s="268"/>
      <c r="CE76" s="268"/>
      <c r="CF76" s="268"/>
      <c r="CG76" s="113"/>
      <c r="CH76" s="246"/>
      <c r="CI76" s="113"/>
      <c r="CJ76" s="113"/>
      <c r="CK76" s="113"/>
      <c r="CN76" s="576"/>
      <c r="CO76" s="576"/>
      <c r="CP76" s="113"/>
      <c r="CQ76" s="113"/>
      <c r="CR76" s="113"/>
      <c r="CS76" s="113"/>
      <c r="CT76" s="119"/>
      <c r="CU76" s="113"/>
    </row>
    <row r="77" spans="2:105" ht="6.75" customHeight="1">
      <c r="M77" s="2" t="s">
        <v>221</v>
      </c>
      <c r="S77" s="54"/>
      <c r="AJ77" s="54"/>
      <c r="AM77" s="114"/>
      <c r="AN77" s="113"/>
      <c r="AO77" s="113"/>
      <c r="AP77" s="113"/>
      <c r="AQ77" s="272"/>
      <c r="AR77" s="113"/>
      <c r="AS77" s="113"/>
      <c r="AT77" s="113"/>
      <c r="AU77" s="113"/>
      <c r="AV77" s="264"/>
      <c r="AW77" s="113"/>
      <c r="AX77" s="113"/>
      <c r="AY77" s="113"/>
      <c r="AZ77" s="113"/>
      <c r="BA77" s="113"/>
      <c r="BB77" s="268"/>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273"/>
      <c r="CG77" s="113"/>
      <c r="CH77" s="246"/>
      <c r="CI77" s="113"/>
      <c r="CJ77" s="113"/>
      <c r="CK77" s="113"/>
      <c r="CL77" s="113"/>
      <c r="CM77" s="113"/>
      <c r="CN77" s="269"/>
      <c r="CO77" s="113"/>
      <c r="CP77" s="113"/>
      <c r="CQ77" s="113"/>
      <c r="CR77" s="113"/>
      <c r="CS77" s="113"/>
      <c r="CT77" s="119"/>
      <c r="CU77" s="113"/>
    </row>
    <row r="78" spans="2:105" ht="6.75" customHeight="1">
      <c r="M78" s="5">
        <f>DD55</f>
        <v>0</v>
      </c>
      <c r="S78" s="54"/>
      <c r="AJ78" s="54"/>
      <c r="AM78" s="114"/>
      <c r="AN78" s="113"/>
      <c r="AO78" s="113"/>
      <c r="AP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246"/>
      <c r="CI78" s="113"/>
      <c r="CJ78" s="113"/>
      <c r="CK78" s="113"/>
      <c r="CL78" s="113"/>
      <c r="CM78" s="113"/>
      <c r="CN78" s="113"/>
      <c r="CO78" s="113"/>
      <c r="CP78" s="113"/>
      <c r="CQ78" s="113"/>
      <c r="CR78" s="113"/>
      <c r="CS78" s="113"/>
      <c r="CT78" s="119"/>
      <c r="CU78" s="113"/>
    </row>
    <row r="79" spans="2:105" ht="12.75" customHeight="1">
      <c r="M79" s="2" t="s">
        <v>222</v>
      </c>
      <c r="S79" s="54"/>
      <c r="AJ79" s="54"/>
      <c r="AM79" s="114"/>
      <c r="AN79" s="113"/>
      <c r="AO79" s="113"/>
      <c r="AP79" s="113"/>
      <c r="AQ79" s="271" t="str">
        <f>IF(LEN(BR53)&gt;1,DQ26,"")</f>
        <v/>
      </c>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261"/>
      <c r="BZ79" s="113"/>
      <c r="CE79" s="113"/>
      <c r="CF79" s="246"/>
      <c r="CG79" s="113"/>
      <c r="CH79" s="246"/>
      <c r="CI79" s="113"/>
      <c r="CJ79" s="113"/>
      <c r="CK79" s="113"/>
      <c r="CL79" s="113"/>
      <c r="CM79" s="113"/>
      <c r="CN79" s="113"/>
      <c r="CO79" s="590" t="str">
        <f>DC35</f>
        <v/>
      </c>
      <c r="CP79" s="590"/>
      <c r="CQ79" s="590"/>
      <c r="CR79" s="590"/>
      <c r="CS79" s="274"/>
      <c r="CT79" s="133"/>
      <c r="CU79" s="113"/>
      <c r="CV79" s="7"/>
    </row>
    <row r="80" spans="2:105" ht="12.75" customHeight="1">
      <c r="M80" s="3">
        <f>IF(AND(M78=1,M73=M71,EA2&gt;8500000),1,0)</f>
        <v>0</v>
      </c>
      <c r="S80" s="54"/>
      <c r="AJ80" s="54"/>
      <c r="AM80" s="114"/>
      <c r="AN80" s="113"/>
      <c r="AO80" s="113"/>
      <c r="AP80" s="113"/>
      <c r="AQ80" s="271" t="str">
        <f>DQ27</f>
        <v/>
      </c>
      <c r="AR80" s="113"/>
      <c r="AS80" s="113"/>
      <c r="AT80" s="113"/>
      <c r="AU80" s="113"/>
      <c r="AV80" s="113"/>
      <c r="AW80" s="113"/>
      <c r="AX80" s="113"/>
      <c r="AY80" s="113"/>
      <c r="AZ80" s="113"/>
      <c r="BA80" s="113"/>
      <c r="BB80" s="113"/>
      <c r="BC80" s="113"/>
      <c r="BD80" s="275"/>
      <c r="BE80" s="567" t="str">
        <f>IF(LEN(BR53)&gt;1,DH44,"")</f>
        <v/>
      </c>
      <c r="BF80" s="567"/>
      <c r="BI80" s="261"/>
      <c r="BJ80" s="113"/>
      <c r="BK80" s="113"/>
      <c r="BL80" s="113"/>
      <c r="BM80" s="113"/>
      <c r="BN80" s="113"/>
      <c r="BO80" s="113"/>
      <c r="BP80" s="113"/>
      <c r="BQ80" s="113"/>
      <c r="BR80" s="113"/>
      <c r="BS80" s="113"/>
      <c r="BT80" s="113"/>
      <c r="BU80" s="113"/>
      <c r="BV80" s="113"/>
      <c r="BW80" s="113"/>
      <c r="BX80" s="113"/>
      <c r="BY80" s="113"/>
      <c r="BZ80" s="113"/>
      <c r="CA80" s="113"/>
      <c r="CG80" s="113"/>
      <c r="CH80" s="246"/>
      <c r="CI80" s="113"/>
      <c r="CJ80" s="113"/>
      <c r="CK80" s="113"/>
      <c r="CL80" s="113"/>
      <c r="CM80" s="113"/>
      <c r="CN80" s="113"/>
      <c r="CO80" s="590"/>
      <c r="CP80" s="590"/>
      <c r="CQ80" s="590"/>
      <c r="CR80" s="590"/>
      <c r="CS80" s="276"/>
      <c r="CT80" s="134"/>
      <c r="CU80" s="113"/>
      <c r="CV80" s="7"/>
    </row>
    <row r="81" spans="19:99" ht="12.75" customHeight="1">
      <c r="S81" s="54"/>
      <c r="AJ81" s="54"/>
      <c r="AM81" s="114"/>
      <c r="AN81" s="113"/>
      <c r="AO81" s="113"/>
      <c r="AP81" s="113"/>
      <c r="AQ81" s="271" t="str">
        <f>DQ28</f>
        <v/>
      </c>
      <c r="AR81" s="113"/>
      <c r="AS81" s="113"/>
      <c r="AT81" s="113"/>
      <c r="AU81" s="113"/>
      <c r="AV81" s="113"/>
      <c r="AW81" s="113"/>
      <c r="AX81" s="113"/>
      <c r="AY81" s="113"/>
      <c r="AZ81" s="113"/>
      <c r="BA81" s="113"/>
      <c r="BB81" s="113"/>
      <c r="BC81" s="275"/>
      <c r="BD81" s="275"/>
      <c r="BE81" s="567"/>
      <c r="BF81" s="567"/>
      <c r="BI81" s="261"/>
      <c r="BJ81" s="113"/>
      <c r="BK81" s="113"/>
      <c r="BL81" s="113"/>
      <c r="BM81" s="113"/>
      <c r="BN81" s="113"/>
      <c r="BO81" s="113"/>
      <c r="BP81" s="113"/>
      <c r="BQ81" s="113"/>
      <c r="BR81" s="113"/>
      <c r="BS81" s="113"/>
      <c r="BT81" s="113"/>
      <c r="BU81" s="113"/>
      <c r="BV81" s="113"/>
      <c r="BW81" s="113"/>
      <c r="BX81" s="113"/>
      <c r="BY81" s="113"/>
      <c r="BZ81" s="113"/>
      <c r="CA81" s="113"/>
      <c r="CG81" s="113"/>
      <c r="CH81" s="246"/>
      <c r="CI81" s="113"/>
      <c r="CJ81" s="113"/>
      <c r="CK81" s="113"/>
      <c r="CL81" s="113"/>
      <c r="CM81" s="113"/>
      <c r="CN81" s="113"/>
      <c r="CO81" s="113"/>
      <c r="CP81" s="293"/>
      <c r="CQ81" s="293"/>
      <c r="CR81" s="293"/>
      <c r="CS81" s="276"/>
      <c r="CT81" s="134"/>
      <c r="CU81" s="113"/>
    </row>
    <row r="82" spans="19:99" ht="12.75" customHeight="1">
      <c r="S82" s="54"/>
      <c r="AJ82" s="54"/>
      <c r="AM82" s="114"/>
      <c r="AN82" s="113"/>
      <c r="AO82" s="113"/>
      <c r="AP82" s="113"/>
      <c r="AQ82" s="271" t="str">
        <f>DQ29</f>
        <v/>
      </c>
      <c r="AR82" s="113"/>
      <c r="AS82" s="113"/>
      <c r="AT82" s="113"/>
      <c r="AU82" s="113"/>
      <c r="AV82" s="113"/>
      <c r="AW82" s="113"/>
      <c r="AX82" s="113"/>
      <c r="AY82" s="113"/>
      <c r="AZ82" s="113"/>
      <c r="BA82" s="113"/>
      <c r="BB82" s="113"/>
      <c r="BC82" s="113"/>
      <c r="BD82" s="113"/>
      <c r="BE82" s="113"/>
      <c r="BF82" s="113"/>
      <c r="BH82" s="277"/>
      <c r="BI82" s="113"/>
      <c r="BJ82" s="113"/>
      <c r="BK82" s="113"/>
      <c r="BL82" s="113"/>
      <c r="BM82" s="113"/>
      <c r="BN82" s="113"/>
      <c r="BO82" s="113"/>
      <c r="BP82" s="113"/>
      <c r="BQ82" s="113"/>
      <c r="BR82" s="113"/>
      <c r="BS82" s="113"/>
      <c r="BT82" s="113"/>
      <c r="BU82" s="113"/>
      <c r="BV82" s="113"/>
      <c r="BW82" s="113"/>
      <c r="BX82" s="113"/>
      <c r="BY82" s="113"/>
      <c r="BZ82" s="113"/>
      <c r="CA82" s="113"/>
      <c r="CG82" s="113"/>
      <c r="CH82" s="246"/>
      <c r="CI82" s="113"/>
      <c r="CJ82" s="113"/>
      <c r="CK82" s="113"/>
      <c r="CL82" s="113"/>
      <c r="CM82" s="113"/>
      <c r="CN82" s="113"/>
      <c r="CO82" s="590">
        <f>DD35</f>
        <v>0</v>
      </c>
      <c r="CP82" s="590"/>
      <c r="CQ82" s="590"/>
      <c r="CR82" s="590"/>
      <c r="CS82" s="276"/>
      <c r="CT82" s="134"/>
      <c r="CU82" s="113"/>
    </row>
    <row r="83" spans="19:99" ht="12.75" customHeight="1">
      <c r="S83" s="54"/>
      <c r="AJ83" s="54"/>
      <c r="AM83" s="114"/>
      <c r="AN83" s="113"/>
      <c r="AO83" s="113"/>
      <c r="AP83" s="113"/>
      <c r="AQ83" s="271" t="str">
        <f>DQ30</f>
        <v/>
      </c>
      <c r="AR83" s="113"/>
      <c r="AS83" s="113"/>
      <c r="AT83" s="113"/>
      <c r="AU83" s="113"/>
      <c r="AV83" s="113"/>
      <c r="AW83" s="113"/>
      <c r="AX83" s="113"/>
      <c r="AY83" s="113"/>
      <c r="AZ83" s="113"/>
      <c r="BA83" s="113"/>
      <c r="BB83" s="113"/>
      <c r="BC83" s="113"/>
      <c r="BD83" s="113"/>
      <c r="BE83" s="277"/>
      <c r="BF83" s="113"/>
      <c r="BG83" s="577" t="str">
        <f>IF(LEN(BR53)&gt;1,DI44,"")</f>
        <v/>
      </c>
      <c r="BH83" s="577"/>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246"/>
      <c r="CI83" s="113"/>
      <c r="CJ83" s="113"/>
      <c r="CK83" s="113"/>
      <c r="CL83" s="113"/>
      <c r="CM83" s="113"/>
      <c r="CN83" s="113"/>
      <c r="CO83" s="590"/>
      <c r="CP83" s="590"/>
      <c r="CQ83" s="590"/>
      <c r="CR83" s="590"/>
      <c r="CS83" s="278"/>
      <c r="CT83" s="135"/>
      <c r="CU83" s="113"/>
    </row>
    <row r="84" spans="19:99" ht="7.5" customHeight="1">
      <c r="S84" s="54"/>
      <c r="AJ84" s="54"/>
      <c r="AM84" s="114"/>
      <c r="AN84" s="113"/>
      <c r="AO84" s="113"/>
      <c r="AP84" s="113"/>
      <c r="AQ84" s="568" t="str">
        <f>DQ31</f>
        <v/>
      </c>
      <c r="AR84" s="113"/>
      <c r="AS84" s="113"/>
      <c r="AT84" s="113"/>
      <c r="AU84" s="113"/>
      <c r="AV84" s="113"/>
      <c r="AW84" s="113"/>
      <c r="AX84" s="113"/>
      <c r="AY84" s="113"/>
      <c r="AZ84" s="113"/>
      <c r="BA84" s="113"/>
      <c r="BB84" s="113"/>
      <c r="BC84" s="113"/>
      <c r="BD84" s="113"/>
      <c r="BE84" s="113"/>
      <c r="BF84" s="113"/>
      <c r="BG84" s="577"/>
      <c r="BH84" s="577"/>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246"/>
      <c r="CI84" s="113"/>
      <c r="CJ84" s="113"/>
      <c r="CK84" s="113"/>
      <c r="CL84" s="113"/>
      <c r="CM84" s="113"/>
      <c r="CN84" s="113"/>
      <c r="CO84" s="113"/>
      <c r="CP84" s="113"/>
      <c r="CQ84" s="113"/>
      <c r="CR84" s="113"/>
      <c r="CS84" s="113"/>
      <c r="CT84" s="119"/>
      <c r="CU84" s="113"/>
    </row>
    <row r="85" spans="19:99" ht="7.5" customHeight="1">
      <c r="S85" s="54"/>
      <c r="AJ85" s="54"/>
      <c r="AM85" s="114"/>
      <c r="AN85" s="113"/>
      <c r="AO85" s="113"/>
      <c r="AP85" s="113"/>
      <c r="AQ85" s="568"/>
      <c r="AR85" s="117"/>
      <c r="AS85" s="117"/>
      <c r="AT85" s="117"/>
      <c r="AU85" s="117"/>
      <c r="AV85" s="117"/>
      <c r="AW85" s="117"/>
      <c r="AX85" s="117"/>
      <c r="AY85" s="117"/>
      <c r="AZ85" s="117"/>
      <c r="BA85" s="117"/>
      <c r="BB85" s="117"/>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246"/>
      <c r="CI85" s="113"/>
      <c r="CJ85" s="113"/>
      <c r="CK85" s="113"/>
      <c r="CL85" s="113"/>
      <c r="CM85" s="113"/>
      <c r="CN85" s="113"/>
      <c r="CO85" s="586" t="str">
        <f>IF(AND(M57=M56,DR33&lt;5,K58&lt;=DE29),"レ","")</f>
        <v/>
      </c>
      <c r="CP85" s="587"/>
      <c r="CQ85" s="113"/>
      <c r="CR85" s="113"/>
      <c r="CS85" s="113"/>
      <c r="CT85" s="119"/>
      <c r="CU85" s="113"/>
    </row>
    <row r="86" spans="19:99" ht="9" customHeight="1">
      <c r="S86" s="54"/>
      <c r="AJ86" s="54"/>
      <c r="AM86" s="114"/>
      <c r="AN86" s="113"/>
      <c r="AO86" s="113"/>
      <c r="AP86" s="113"/>
      <c r="AQ86" s="585" t="str">
        <f>DQ32</f>
        <v/>
      </c>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246"/>
      <c r="CI86" s="113"/>
      <c r="CJ86" s="113"/>
      <c r="CK86" s="113"/>
      <c r="CL86" s="113"/>
      <c r="CM86" s="113"/>
      <c r="CN86" s="113"/>
      <c r="CO86" s="587"/>
      <c r="CP86" s="587"/>
      <c r="CQ86" s="113"/>
      <c r="CR86" s="113"/>
      <c r="CS86" s="113"/>
      <c r="CT86" s="119"/>
      <c r="CU86" s="113"/>
    </row>
    <row r="87" spans="19:99" ht="8.25" customHeight="1">
      <c r="S87" s="54"/>
      <c r="AJ87" s="54"/>
      <c r="AM87" s="114"/>
      <c r="AN87" s="113"/>
      <c r="AO87" s="113"/>
      <c r="AP87" s="113"/>
      <c r="AQ87" s="585"/>
      <c r="BC87" s="113"/>
      <c r="BD87" s="113"/>
      <c r="BE87" s="113"/>
      <c r="BF87" s="113"/>
      <c r="BG87" s="589" t="str">
        <f>IF(DR33&lt;5,"レ","")</f>
        <v/>
      </c>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246"/>
      <c r="CI87" s="113"/>
      <c r="CJ87" s="113"/>
      <c r="CK87" s="113"/>
      <c r="CL87" s="113"/>
      <c r="CM87" s="113"/>
      <c r="CN87" s="113"/>
      <c r="CO87" s="587"/>
      <c r="CP87" s="587"/>
      <c r="CQ87" s="113"/>
      <c r="CR87" s="113"/>
      <c r="CS87" s="113"/>
      <c r="CT87" s="119"/>
      <c r="CU87" s="113"/>
    </row>
    <row r="88" spans="19:99" ht="8.25" customHeight="1">
      <c r="S88" s="54"/>
      <c r="AJ88" s="54"/>
      <c r="AM88" s="114"/>
      <c r="AN88" s="113"/>
      <c r="AO88" s="113"/>
      <c r="AP88" s="113"/>
      <c r="AQ88" s="563" t="str">
        <f>IF(DR33=8,"合計所得見積額"&amp;B23,"")</f>
        <v/>
      </c>
      <c r="AR88" s="563"/>
      <c r="AS88" s="563"/>
      <c r="AT88" s="563"/>
      <c r="AU88" s="563"/>
      <c r="AV88" s="563"/>
      <c r="AW88" s="563"/>
      <c r="AX88" s="563"/>
      <c r="AY88" s="563"/>
      <c r="AZ88" s="563"/>
      <c r="BA88" s="563"/>
      <c r="BB88" s="563"/>
      <c r="BC88" s="113"/>
      <c r="BD88" s="113"/>
      <c r="BE88" s="113"/>
      <c r="BF88" s="113"/>
      <c r="BG88" s="589"/>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246"/>
      <c r="CI88" s="113"/>
      <c r="CJ88" s="113"/>
      <c r="CK88" s="113"/>
      <c r="CL88" s="113"/>
      <c r="CM88" s="113"/>
      <c r="CN88" s="113"/>
      <c r="CO88" s="113"/>
      <c r="CP88" s="113"/>
      <c r="CQ88" s="113"/>
      <c r="CR88" s="113"/>
      <c r="CS88" s="113"/>
      <c r="CT88" s="119"/>
      <c r="CU88" s="113"/>
    </row>
    <row r="89" spans="19:99" ht="8.25" customHeight="1">
      <c r="S89" s="54"/>
      <c r="AJ89" s="54"/>
      <c r="AM89" s="114"/>
      <c r="AN89" s="113"/>
      <c r="AO89" s="113"/>
      <c r="AP89" s="113"/>
      <c r="AQ89" s="563"/>
      <c r="AR89" s="563"/>
      <c r="AS89" s="563"/>
      <c r="AT89" s="563"/>
      <c r="AU89" s="563"/>
      <c r="AV89" s="563"/>
      <c r="AW89" s="563"/>
      <c r="AX89" s="563"/>
      <c r="AY89" s="563"/>
      <c r="AZ89" s="563"/>
      <c r="BA89" s="563"/>
      <c r="BB89" s="56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246"/>
      <c r="CI89" s="113"/>
      <c r="CJ89" s="113"/>
      <c r="CK89" s="113"/>
      <c r="CL89" s="113"/>
      <c r="CM89" s="113"/>
      <c r="CN89" s="113"/>
      <c r="CO89" s="113"/>
      <c r="CP89" s="113"/>
      <c r="CQ89" s="113"/>
      <c r="CR89" s="113"/>
      <c r="CS89" s="113"/>
      <c r="CT89" s="119"/>
      <c r="CU89" s="113"/>
    </row>
    <row r="90" spans="19:99" ht="8.25" customHeight="1">
      <c r="S90" s="54"/>
      <c r="AJ90" s="54"/>
      <c r="AM90" s="114"/>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246"/>
      <c r="CI90" s="113"/>
      <c r="CJ90" s="113"/>
      <c r="CK90" s="113"/>
      <c r="CL90" s="113"/>
      <c r="CM90" s="113"/>
      <c r="CN90" s="113"/>
      <c r="CO90" s="113"/>
      <c r="CP90" s="113"/>
      <c r="CQ90" s="113"/>
      <c r="CR90" s="113"/>
      <c r="CS90" s="113"/>
      <c r="CT90" s="119"/>
      <c r="CU90" s="113"/>
    </row>
    <row r="91" spans="19:99" ht="8.25" customHeight="1">
      <c r="S91" s="54"/>
      <c r="AJ91" s="54"/>
      <c r="AM91" s="114"/>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246"/>
      <c r="CI91" s="113"/>
      <c r="CJ91" s="113"/>
      <c r="CK91" s="113"/>
      <c r="CL91" s="113"/>
      <c r="CM91" s="113"/>
      <c r="CN91" s="113"/>
      <c r="CO91" s="113"/>
      <c r="CP91" s="113"/>
      <c r="CQ91" s="113"/>
      <c r="CR91" s="113"/>
      <c r="CS91" s="113"/>
      <c r="CT91" s="119"/>
      <c r="CU91" s="113"/>
    </row>
    <row r="92" spans="19:99" ht="8.25" customHeight="1">
      <c r="S92" s="54"/>
      <c r="AJ92" s="54"/>
      <c r="AM92" s="114"/>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246"/>
      <c r="CI92" s="113"/>
      <c r="CJ92" s="113"/>
      <c r="CK92" s="113"/>
      <c r="CL92" s="113"/>
      <c r="CM92" s="113"/>
      <c r="CN92" s="113"/>
      <c r="CO92" s="113"/>
      <c r="CP92" s="113"/>
      <c r="CQ92" s="113"/>
      <c r="CR92" s="113"/>
      <c r="CS92" s="113"/>
      <c r="CT92" s="119"/>
      <c r="CU92" s="113"/>
    </row>
    <row r="93" spans="19:99" ht="8.25" customHeight="1">
      <c r="S93" s="54"/>
      <c r="AJ93" s="54"/>
      <c r="AM93" s="114"/>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583" t="str">
        <f>IF(DQ52&gt;0,DR52,"")</f>
        <v/>
      </c>
      <c r="CI93" s="583"/>
      <c r="CJ93" s="113"/>
      <c r="CK93" s="113"/>
      <c r="CL93" s="113"/>
      <c r="CM93" s="113"/>
      <c r="CN93" s="113"/>
      <c r="CO93" s="113"/>
      <c r="CP93" s="113"/>
      <c r="CQ93" s="113"/>
      <c r="CR93" s="113"/>
      <c r="CS93" s="113"/>
      <c r="CT93" s="119"/>
      <c r="CU93" s="113"/>
    </row>
    <row r="94" spans="19:99" ht="8.25" customHeight="1">
      <c r="S94" s="54"/>
      <c r="AJ94" s="54"/>
      <c r="AM94" s="114"/>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583"/>
      <c r="CI94" s="583"/>
      <c r="CJ94" s="113"/>
      <c r="CK94" s="113"/>
      <c r="CL94" s="113"/>
      <c r="CM94" s="113"/>
      <c r="CN94" s="113"/>
      <c r="CO94" s="113"/>
      <c r="CP94" s="113"/>
      <c r="CQ94" s="113"/>
      <c r="CR94" s="113"/>
      <c r="CS94" s="113"/>
      <c r="CT94" s="119"/>
      <c r="CU94" s="113"/>
    </row>
    <row r="95" spans="19:99" ht="15.75" customHeight="1">
      <c r="S95" s="54"/>
      <c r="AJ95" s="54"/>
      <c r="AM95" s="114"/>
      <c r="AN95" s="113"/>
      <c r="AO95" s="113"/>
      <c r="AP95" s="180" t="str">
        <f>DJ51</f>
        <v/>
      </c>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246"/>
      <c r="CI95" s="283"/>
      <c r="CJ95" s="113"/>
      <c r="CK95" s="113"/>
      <c r="CL95" s="113"/>
      <c r="CM95" s="113"/>
      <c r="CN95" s="113"/>
      <c r="CO95" s="113"/>
      <c r="CP95" s="113"/>
      <c r="CQ95" s="113"/>
      <c r="CR95" s="113"/>
      <c r="CS95" s="113"/>
      <c r="CT95" s="119"/>
      <c r="CU95" s="113"/>
    </row>
    <row r="96" spans="19:99" ht="15.75" customHeight="1">
      <c r="S96" s="54"/>
      <c r="AJ96" s="54"/>
      <c r="AM96" s="114"/>
      <c r="AN96" s="113"/>
      <c r="AO96" s="113"/>
      <c r="AP96" s="180" t="str">
        <f>DJ53</f>
        <v/>
      </c>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286" t="str">
        <f t="shared" ref="BQ96:CB96" si="15">IFERROR(IF($M$57=$M$56,IF($DQ$51*1=0,"",MID($DQ$51,AZ49,1)),""),MID($DQ$51,AZ49,1))</f>
        <v/>
      </c>
      <c r="BR96" s="286" t="str">
        <f t="shared" si="15"/>
        <v/>
      </c>
      <c r="BS96" s="286" t="str">
        <f t="shared" si="15"/>
        <v/>
      </c>
      <c r="BT96" s="286" t="str">
        <f t="shared" si="15"/>
        <v/>
      </c>
      <c r="BU96" s="286" t="str">
        <f t="shared" si="15"/>
        <v/>
      </c>
      <c r="BV96" s="286" t="str">
        <f t="shared" si="15"/>
        <v/>
      </c>
      <c r="BW96" s="286" t="str">
        <f t="shared" si="15"/>
        <v/>
      </c>
      <c r="BX96" s="286" t="str">
        <f t="shared" si="15"/>
        <v/>
      </c>
      <c r="BY96" s="286" t="str">
        <f t="shared" si="15"/>
        <v/>
      </c>
      <c r="BZ96" s="286" t="str">
        <f t="shared" si="15"/>
        <v/>
      </c>
      <c r="CA96" s="286" t="str">
        <f t="shared" si="15"/>
        <v/>
      </c>
      <c r="CB96" s="286" t="str">
        <f t="shared" si="15"/>
        <v/>
      </c>
      <c r="CC96" s="591" t="str">
        <f>IF(DQ52=0,"",TEXT(DQ52,"　ｇｇｇ　 e   　 m　  　 d"))</f>
        <v/>
      </c>
      <c r="CD96" s="591"/>
      <c r="CE96" s="591"/>
      <c r="CF96" s="591"/>
      <c r="CG96" s="591"/>
      <c r="CH96" s="591"/>
      <c r="CI96" s="591"/>
      <c r="CJ96" s="113"/>
      <c r="CL96" s="575" t="str">
        <f>CHAR(10)&amp;DM54</f>
        <v xml:space="preserve">
</v>
      </c>
      <c r="CM96" s="575"/>
      <c r="CN96" s="575"/>
      <c r="CO96" s="575"/>
      <c r="CP96" s="575"/>
      <c r="CQ96" s="575"/>
      <c r="CR96" s="575"/>
      <c r="CS96" s="575"/>
      <c r="CT96" s="119"/>
      <c r="CU96" s="113"/>
    </row>
    <row r="97" spans="19:99" ht="15.75" customHeight="1">
      <c r="S97" s="54"/>
      <c r="AJ97" s="54"/>
      <c r="AM97" s="114"/>
      <c r="AN97" s="113"/>
      <c r="AO97" s="113"/>
      <c r="AP97" s="181" t="str">
        <f>DJ54</f>
        <v/>
      </c>
      <c r="AQ97" s="113"/>
      <c r="AR97" s="113"/>
      <c r="AS97" s="113"/>
      <c r="AT97" s="113"/>
      <c r="AU97" s="113"/>
      <c r="AV97" s="113"/>
      <c r="AW97" s="113"/>
      <c r="AX97" s="113"/>
      <c r="AY97" s="113"/>
      <c r="AZ97" s="113"/>
      <c r="BA97" s="113"/>
      <c r="BB97" s="113"/>
      <c r="BC97" s="113"/>
      <c r="BD97" s="113"/>
      <c r="BE97" s="113"/>
      <c r="BF97" s="113"/>
      <c r="BG97" s="113"/>
      <c r="BH97" s="113"/>
      <c r="BI97" s="562">
        <f>DQ49</f>
        <v>0</v>
      </c>
      <c r="BJ97" s="562"/>
      <c r="BK97" s="562"/>
      <c r="BL97" s="562"/>
      <c r="BM97" s="562"/>
      <c r="BN97" s="562"/>
      <c r="BO97" s="562"/>
      <c r="BP97" s="562"/>
      <c r="BQ97" s="113"/>
      <c r="BR97" s="113"/>
      <c r="BS97" s="113"/>
      <c r="BT97" s="113"/>
      <c r="BU97" s="113"/>
      <c r="BV97" s="113"/>
      <c r="BW97" s="113"/>
      <c r="BX97" s="113"/>
      <c r="BY97" s="113"/>
      <c r="BZ97" s="113"/>
      <c r="CA97" s="113"/>
      <c r="CB97" s="113"/>
      <c r="CC97" s="113"/>
      <c r="CD97" s="113"/>
      <c r="CE97" s="113"/>
      <c r="CF97" s="113"/>
      <c r="CG97" s="113"/>
      <c r="CH97" s="246"/>
      <c r="CI97" s="113"/>
      <c r="CJ97" s="113"/>
      <c r="CK97" s="284"/>
      <c r="CL97" s="575"/>
      <c r="CM97" s="575"/>
      <c r="CN97" s="575"/>
      <c r="CO97" s="575"/>
      <c r="CP97" s="575"/>
      <c r="CQ97" s="575"/>
      <c r="CR97" s="575"/>
      <c r="CS97" s="575"/>
      <c r="CT97" s="119"/>
      <c r="CU97" s="113"/>
    </row>
    <row r="98" spans="19:99" ht="15.75" customHeight="1">
      <c r="S98" s="54"/>
      <c r="AJ98" s="54"/>
      <c r="AM98" s="114"/>
      <c r="AN98" s="113"/>
      <c r="AO98" s="113"/>
      <c r="AP98" s="181" t="str">
        <f>DJ52</f>
        <v/>
      </c>
      <c r="AQ98" s="113"/>
      <c r="AR98" s="113"/>
      <c r="AS98" s="113"/>
      <c r="AT98" s="113"/>
      <c r="AU98" s="113"/>
      <c r="AV98" s="113"/>
      <c r="AW98" s="113"/>
      <c r="AX98" s="113"/>
      <c r="AY98" s="113"/>
      <c r="AZ98" s="113"/>
      <c r="BA98" s="113"/>
      <c r="BB98" s="113"/>
      <c r="BC98" s="113"/>
      <c r="BD98" s="113"/>
      <c r="BE98" s="113"/>
      <c r="BF98" s="113"/>
      <c r="BG98" s="113"/>
      <c r="BH98" s="113"/>
      <c r="BI98" s="562">
        <f>DQ50</f>
        <v>0</v>
      </c>
      <c r="BJ98" s="562"/>
      <c r="BK98" s="562"/>
      <c r="BL98" s="562"/>
      <c r="BM98" s="562"/>
      <c r="BN98" s="562"/>
      <c r="BO98" s="562"/>
      <c r="BP98" s="562"/>
      <c r="BQ98" s="563" t="str">
        <f>" "&amp;TEXT(DQ53,"#")</f>
        <v xml:space="preserve"> </v>
      </c>
      <c r="BR98" s="563"/>
      <c r="BS98" s="563"/>
      <c r="BT98" s="563"/>
      <c r="BU98" s="563"/>
      <c r="BV98" s="563"/>
      <c r="BW98" s="563"/>
      <c r="BX98" s="563"/>
      <c r="BY98" s="563"/>
      <c r="BZ98" s="563"/>
      <c r="CA98" s="563"/>
      <c r="CB98" s="563"/>
      <c r="CC98" s="564" t="str">
        <f>IF(DQ54=0,"",DQ54)</f>
        <v/>
      </c>
      <c r="CD98" s="564"/>
      <c r="CE98" s="564"/>
      <c r="CF98" s="565" t="str">
        <f>TEXT(DQ55,"#,###")</f>
        <v/>
      </c>
      <c r="CG98" s="565"/>
      <c r="CH98" s="565"/>
      <c r="CI98" s="285"/>
      <c r="CJ98" s="113"/>
      <c r="CK98" s="566" t="str">
        <f>DM52</f>
        <v/>
      </c>
      <c r="CL98" s="566"/>
      <c r="CM98" s="113"/>
      <c r="CN98" s="113"/>
      <c r="CO98" s="113"/>
      <c r="CP98" s="113"/>
      <c r="CQ98" s="113"/>
      <c r="CR98" s="113"/>
      <c r="CS98" s="113"/>
      <c r="CT98" s="119"/>
      <c r="CU98" s="113"/>
    </row>
    <row r="99" spans="19:99" ht="15.75" customHeight="1">
      <c r="S99" s="54"/>
      <c r="AJ99" s="54"/>
      <c r="AM99" s="136"/>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257"/>
      <c r="CI99" s="137"/>
      <c r="CJ99" s="137"/>
      <c r="CK99" s="137"/>
      <c r="CL99" s="137"/>
      <c r="CM99" s="137"/>
      <c r="CN99" s="137"/>
      <c r="CO99" s="137"/>
      <c r="CP99" s="137"/>
      <c r="CQ99" s="137"/>
      <c r="CR99" s="137"/>
      <c r="CS99" s="137"/>
      <c r="CT99" s="138"/>
      <c r="CU99" s="113"/>
    </row>
    <row r="100" spans="19:99" ht="12" customHeight="1">
      <c r="S100" s="54"/>
      <c r="AJ100" s="54"/>
    </row>
    <row r="101" spans="19:99" ht="11.25" customHeight="1">
      <c r="S101" s="54"/>
      <c r="AJ101" s="54"/>
    </row>
    <row r="102" spans="19:99" ht="11.25" customHeight="1">
      <c r="S102" s="54"/>
      <c r="AJ102" s="54"/>
    </row>
    <row r="103" spans="19:99" ht="11.25" customHeight="1">
      <c r="S103" s="54"/>
      <c r="AJ103" s="54"/>
    </row>
    <row r="104" spans="19:99" ht="11.25" customHeight="1">
      <c r="S104" s="54"/>
      <c r="AJ104" s="54"/>
    </row>
    <row r="105" spans="19:99" ht="12.75" customHeight="1">
      <c r="S105" s="54"/>
      <c r="AJ105" s="54"/>
    </row>
    <row r="106" spans="19:99" ht="12.75" customHeight="1">
      <c r="S106" s="54"/>
      <c r="AJ106" s="54"/>
    </row>
    <row r="107" spans="19:99" ht="12.75" customHeight="1">
      <c r="S107" s="54"/>
      <c r="AJ107" s="54"/>
    </row>
    <row r="108" spans="19:99" ht="12.75" customHeight="1">
      <c r="S108" s="54"/>
      <c r="AJ108" s="54"/>
    </row>
    <row r="109" spans="19:99" ht="12.75" customHeight="1">
      <c r="S109" s="54"/>
      <c r="AJ109" s="54"/>
    </row>
    <row r="110" spans="19:99" ht="12.75" customHeight="1">
      <c r="S110" s="54"/>
      <c r="AJ110" s="54"/>
    </row>
    <row r="111" spans="19:99" ht="12.75" customHeight="1">
      <c r="S111" s="54"/>
      <c r="AJ111" s="54"/>
    </row>
    <row r="112" spans="19:99" ht="12.75" customHeight="1">
      <c r="S112" s="54"/>
      <c r="AJ112" s="54"/>
    </row>
    <row r="113" spans="19:36" ht="12.75" customHeight="1">
      <c r="S113" s="54"/>
      <c r="AJ113" s="54"/>
    </row>
    <row r="114" spans="19:36" ht="12.75" customHeight="1">
      <c r="S114" s="54"/>
      <c r="AJ114" s="54"/>
    </row>
    <row r="115" spans="19:36" ht="12.75" customHeight="1">
      <c r="S115" s="54"/>
      <c r="AJ115" s="54"/>
    </row>
    <row r="116" spans="19:36" ht="12.75" customHeight="1">
      <c r="S116" s="54"/>
      <c r="AJ116" s="54"/>
    </row>
    <row r="117" spans="19:36" ht="12.75" customHeight="1">
      <c r="S117" s="54"/>
      <c r="AJ117" s="54"/>
    </row>
    <row r="118" spans="19:36" ht="12.75" customHeight="1">
      <c r="S118" s="54"/>
      <c r="AJ118" s="54"/>
    </row>
    <row r="119" spans="19:36" ht="12.75" customHeight="1">
      <c r="S119" s="54"/>
      <c r="AJ119" s="54"/>
    </row>
    <row r="120" spans="19:36" ht="12.75" customHeight="1">
      <c r="S120" s="54"/>
      <c r="AJ120" s="54"/>
    </row>
    <row r="121" spans="19:36" ht="12.75" customHeight="1">
      <c r="S121" s="54"/>
      <c r="AJ121" s="54"/>
    </row>
    <row r="122" spans="19:36" ht="12.75" customHeight="1">
      <c r="S122" s="54"/>
      <c r="AJ122" s="54"/>
    </row>
    <row r="123" spans="19:36" ht="12.75" customHeight="1">
      <c r="S123" s="54"/>
      <c r="AJ123" s="54"/>
    </row>
    <row r="124" spans="19:36" ht="12.75" customHeight="1">
      <c r="S124" s="54"/>
      <c r="AJ124" s="54"/>
    </row>
    <row r="125" spans="19:36" ht="12.75" customHeight="1">
      <c r="S125" s="54"/>
      <c r="AJ125" s="54"/>
    </row>
    <row r="126" spans="19:36" ht="12.75" customHeight="1">
      <c r="S126" s="54"/>
      <c r="AJ126" s="54"/>
    </row>
    <row r="127" spans="19:36" ht="12.75" customHeight="1">
      <c r="S127" s="54"/>
      <c r="AJ127" s="54"/>
    </row>
    <row r="128" spans="19:36" ht="12.75" customHeight="1">
      <c r="S128" s="54"/>
      <c r="AJ128" s="54"/>
    </row>
    <row r="129" spans="19:36" ht="12.75" customHeight="1">
      <c r="S129" s="54"/>
      <c r="AJ129" s="54"/>
    </row>
    <row r="130" spans="19:36" ht="12.75" customHeight="1">
      <c r="S130" s="54"/>
      <c r="AJ130" s="54"/>
    </row>
    <row r="131" spans="19:36" ht="12.75" customHeight="1">
      <c r="S131" s="54"/>
      <c r="AJ131" s="54"/>
    </row>
    <row r="132" spans="19:36" ht="12.75" customHeight="1">
      <c r="S132" s="54"/>
      <c r="AJ132" s="54"/>
    </row>
    <row r="133" spans="19:36" ht="12.75" customHeight="1">
      <c r="S133" s="54"/>
      <c r="AJ133" s="54"/>
    </row>
    <row r="134" spans="19:36" ht="12.75" customHeight="1">
      <c r="S134" s="54"/>
      <c r="AJ134" s="54"/>
    </row>
    <row r="135" spans="19:36" ht="12.75" customHeight="1">
      <c r="S135" s="54"/>
      <c r="AJ135" s="54"/>
    </row>
    <row r="136" spans="19:36" ht="12.75" customHeight="1">
      <c r="S136" s="54"/>
      <c r="AJ136" s="54"/>
    </row>
    <row r="137" spans="19:36" ht="12.75" customHeight="1">
      <c r="S137" s="54"/>
      <c r="AJ137" s="54"/>
    </row>
    <row r="138" spans="19:36" ht="12.75" customHeight="1">
      <c r="S138" s="54"/>
      <c r="AJ138" s="54"/>
    </row>
    <row r="139" spans="19:36" ht="12.75" customHeight="1">
      <c r="S139" s="54"/>
      <c r="AJ139" s="54"/>
    </row>
    <row r="140" spans="19:36" ht="12.75" customHeight="1">
      <c r="S140" s="54"/>
      <c r="AJ140" s="54"/>
    </row>
    <row r="141" spans="19:36" ht="12.75" customHeight="1">
      <c r="S141" s="54"/>
      <c r="AJ141" s="54"/>
    </row>
    <row r="142" spans="19:36" ht="12.75" customHeight="1">
      <c r="S142" s="54"/>
      <c r="AJ142" s="54"/>
    </row>
    <row r="143" spans="19:36" ht="12.75" customHeight="1">
      <c r="S143" s="54"/>
      <c r="AJ143" s="54"/>
    </row>
    <row r="144" spans="19:36" ht="12.75" customHeight="1">
      <c r="S144" s="54"/>
      <c r="AJ144" s="54"/>
    </row>
    <row r="145" spans="19:36" ht="12.75" customHeight="1">
      <c r="S145" s="54"/>
      <c r="AJ145" s="54"/>
    </row>
    <row r="146" spans="19:36" ht="12.75" customHeight="1">
      <c r="S146" s="54"/>
      <c r="AJ146" s="54"/>
    </row>
    <row r="147" spans="19:36" ht="12.75" customHeight="1">
      <c r="S147" s="54"/>
      <c r="AJ147" s="54"/>
    </row>
    <row r="148" spans="19:36" ht="12.75" customHeight="1">
      <c r="S148" s="54"/>
      <c r="AJ148" s="54"/>
    </row>
    <row r="149" spans="19:36" ht="12.75" customHeight="1">
      <c r="S149" s="54"/>
      <c r="T149" s="54"/>
      <c r="U149" s="54"/>
      <c r="V149" s="54"/>
      <c r="W149" s="54"/>
      <c r="X149" s="54"/>
      <c r="Y149" s="54"/>
      <c r="Z149" s="54"/>
      <c r="AA149" s="54"/>
      <c r="AB149" s="54"/>
      <c r="AC149" s="54"/>
      <c r="AD149" s="54"/>
      <c r="AE149" s="54"/>
      <c r="AF149" s="54"/>
      <c r="AG149" s="54"/>
      <c r="AH149" s="54"/>
      <c r="AI149" s="54"/>
      <c r="AJ149" s="54"/>
    </row>
    <row r="150" spans="19:36" ht="12.75" customHeight="1">
      <c r="S150" s="54"/>
      <c r="T150" s="54"/>
      <c r="U150" s="54"/>
      <c r="V150" s="54"/>
      <c r="W150" s="54"/>
      <c r="X150" s="54"/>
      <c r="Y150" s="54"/>
      <c r="Z150" s="54"/>
      <c r="AA150" s="54"/>
      <c r="AB150" s="54"/>
      <c r="AC150" s="54"/>
      <c r="AD150" s="54"/>
      <c r="AE150" s="54"/>
      <c r="AF150" s="54"/>
      <c r="AG150" s="54"/>
      <c r="AH150" s="54"/>
      <c r="AI150" s="54"/>
      <c r="AJ150" s="54"/>
    </row>
    <row r="151" spans="19:36" ht="13.5" customHeight="1"/>
    <row r="152" spans="19:36" ht="12.75" customHeight="1"/>
  </sheetData>
  <sheetProtection sheet="1" scenarios="1"/>
  <mergeCells count="136">
    <mergeCell ref="CL96:CS97"/>
    <mergeCell ref="CN74:CO76"/>
    <mergeCell ref="BG83:BH84"/>
    <mergeCell ref="DL45:DM46"/>
    <mergeCell ref="CM50:CS50"/>
    <mergeCell ref="AQ88:BB89"/>
    <mergeCell ref="CH93:CI94"/>
    <mergeCell ref="BI97:BP97"/>
    <mergeCell ref="BD53:BD54"/>
    <mergeCell ref="BE53:BE54"/>
    <mergeCell ref="CB60:CB61"/>
    <mergeCell ref="CN51:CS52"/>
    <mergeCell ref="AQ86:AQ87"/>
    <mergeCell ref="CO85:CP87"/>
    <mergeCell ref="BC75:BH76"/>
    <mergeCell ref="BG87:BG88"/>
    <mergeCell ref="CO82:CR83"/>
    <mergeCell ref="CO79:CR80"/>
    <mergeCell ref="CC96:CI96"/>
    <mergeCell ref="BI98:BP98"/>
    <mergeCell ref="BQ98:CB98"/>
    <mergeCell ref="CC98:CE98"/>
    <mergeCell ref="CF98:CH98"/>
    <mergeCell ref="CK98:CL98"/>
    <mergeCell ref="BE80:BF81"/>
    <mergeCell ref="AQ84:AQ85"/>
    <mergeCell ref="AZ55:BL55"/>
    <mergeCell ref="BR55:CI55"/>
    <mergeCell ref="CI60:CR61"/>
    <mergeCell ref="BL62:BV62"/>
    <mergeCell ref="BL63:BV64"/>
    <mergeCell ref="BW63:CH64"/>
    <mergeCell ref="CC60:CC61"/>
    <mergeCell ref="CD60:CD61"/>
    <mergeCell ref="CE60:CE61"/>
    <mergeCell ref="CF60:CF61"/>
    <mergeCell ref="CG60:CG61"/>
    <mergeCell ref="CH60:CH61"/>
    <mergeCell ref="BW60:BW61"/>
    <mergeCell ref="BX60:BX61"/>
    <mergeCell ref="BY60:BY61"/>
    <mergeCell ref="BZ60:BZ61"/>
    <mergeCell ref="CA60:CA61"/>
    <mergeCell ref="B72:D74"/>
    <mergeCell ref="BC74:BH74"/>
    <mergeCell ref="CZ67:DA67"/>
    <mergeCell ref="AW69:BA69"/>
    <mergeCell ref="BQ68:BW69"/>
    <mergeCell ref="AW70:BA70"/>
    <mergeCell ref="CZ69:DA69"/>
    <mergeCell ref="B65:D69"/>
    <mergeCell ref="CZ73:DA73"/>
    <mergeCell ref="AV72:AW73"/>
    <mergeCell ref="AX72:BA73"/>
    <mergeCell ref="BS71:BT72"/>
    <mergeCell ref="CZ71:DA71"/>
    <mergeCell ref="CA73:CD73"/>
    <mergeCell ref="BU71:BW72"/>
    <mergeCell ref="BC72:BH73"/>
    <mergeCell ref="CA71:CD72"/>
    <mergeCell ref="CA69:CD69"/>
    <mergeCell ref="BC70:BH70"/>
    <mergeCell ref="BZ74:CD75"/>
    <mergeCell ref="CH73:CI74"/>
    <mergeCell ref="CH71:CI72"/>
    <mergeCell ref="CH67:CI68"/>
    <mergeCell ref="CH69:CI70"/>
    <mergeCell ref="F52:G52"/>
    <mergeCell ref="AZ52:BL52"/>
    <mergeCell ref="BR52:CI52"/>
    <mergeCell ref="F53:G53"/>
    <mergeCell ref="AO53:AR54"/>
    <mergeCell ref="AZ53:AZ54"/>
    <mergeCell ref="BA53:BA54"/>
    <mergeCell ref="BB53:BB54"/>
    <mergeCell ref="BC53:BC54"/>
    <mergeCell ref="BJ53:BJ54"/>
    <mergeCell ref="BK53:BK54"/>
    <mergeCell ref="BL53:BL54"/>
    <mergeCell ref="BR53:CI54"/>
    <mergeCell ref="BG53:BG54"/>
    <mergeCell ref="BH53:BH54"/>
    <mergeCell ref="BI53:BI54"/>
    <mergeCell ref="BF53:BF54"/>
    <mergeCell ref="N34:N35"/>
    <mergeCell ref="O34:O35"/>
    <mergeCell ref="C35:D35"/>
    <mergeCell ref="N36:O36"/>
    <mergeCell ref="N38:O38"/>
    <mergeCell ref="N41:O43"/>
    <mergeCell ref="B30:D30"/>
    <mergeCell ref="J30:L30"/>
    <mergeCell ref="B31:C31"/>
    <mergeCell ref="F31:H31"/>
    <mergeCell ref="J31:L31"/>
    <mergeCell ref="B32:D34"/>
    <mergeCell ref="J34:L37"/>
    <mergeCell ref="N25:O26"/>
    <mergeCell ref="B27:D27"/>
    <mergeCell ref="B28:D28"/>
    <mergeCell ref="J28:L28"/>
    <mergeCell ref="B29:C29"/>
    <mergeCell ref="K29:L29"/>
    <mergeCell ref="N16:O20"/>
    <mergeCell ref="K17:K19"/>
    <mergeCell ref="DY18:DZ18"/>
    <mergeCell ref="DY19:DZ19"/>
    <mergeCell ref="F21:H21"/>
    <mergeCell ref="N21:O23"/>
    <mergeCell ref="J22:L23"/>
    <mergeCell ref="F23:H23"/>
    <mergeCell ref="DY2:DZ2"/>
    <mergeCell ref="DT3:DX4"/>
    <mergeCell ref="DY3:DZ3"/>
    <mergeCell ref="B4:H4"/>
    <mergeCell ref="J4:L4"/>
    <mergeCell ref="N4:O4"/>
    <mergeCell ref="B13:C13"/>
    <mergeCell ref="D13:D14"/>
    <mergeCell ref="B14:C14"/>
    <mergeCell ref="C6:D6"/>
    <mergeCell ref="G6:H6"/>
    <mergeCell ref="J6:K6"/>
    <mergeCell ref="EC17:ED17"/>
    <mergeCell ref="EE17:EF17"/>
    <mergeCell ref="EI17:EJ17"/>
    <mergeCell ref="EK17:EL17"/>
    <mergeCell ref="N6:O6"/>
    <mergeCell ref="DT6:DX8"/>
    <mergeCell ref="J8:L9"/>
    <mergeCell ref="N8:O10"/>
    <mergeCell ref="C9:H9"/>
    <mergeCell ref="J10:L12"/>
    <mergeCell ref="C15:D15"/>
    <mergeCell ref="F15:H15"/>
    <mergeCell ref="F16:H18"/>
  </mergeCells>
  <phoneticPr fontId="2"/>
  <conditionalFormatting sqref="B32:D34">
    <cfRule type="expression" dxfId="17" priority="1">
      <formula>$C$26&gt;600000</formula>
    </cfRule>
  </conditionalFormatting>
  <conditionalFormatting sqref="C35:D35">
    <cfRule type="expression" dxfId="16" priority="3">
      <formula>$C$26&gt;600000</formula>
    </cfRule>
  </conditionalFormatting>
  <conditionalFormatting sqref="D29 D31">
    <cfRule type="expression" dxfId="15" priority="9">
      <formula>$C$26&gt;0</formula>
    </cfRule>
  </conditionalFormatting>
  <conditionalFormatting sqref="F52:G53">
    <cfRule type="expression" dxfId="13" priority="2">
      <formula>$C$26&gt;600000</formula>
    </cfRule>
  </conditionalFormatting>
  <conditionalFormatting sqref="K2">
    <cfRule type="expression" dxfId="11" priority="6">
      <formula>NOT(OR(LEN(K2)=13,LEN(K2)=0))</formula>
    </cfRule>
  </conditionalFormatting>
  <conditionalFormatting sqref="K13:K16 K20 K26:K27 K32:K33">
    <cfRule type="expression" dxfId="10" priority="11">
      <formula>AND($K$7=$M$56,$L$25=$J$54)</formula>
    </cfRule>
  </conditionalFormatting>
  <conditionalFormatting sqref="K17:K19">
    <cfRule type="expression" dxfId="9" priority="12">
      <formula>$K$7=$M$55</formula>
    </cfRule>
    <cfRule type="expression" dxfId="8" priority="13">
      <formula>$K$16=$M$59</formula>
    </cfRule>
  </conditionalFormatting>
  <conditionalFormatting sqref="K20 O29">
    <cfRule type="expression" dxfId="7" priority="7">
      <formula>$B$53=$B$55</formula>
    </cfRule>
  </conditionalFormatting>
  <conditionalFormatting sqref="K29">
    <cfRule type="expression" dxfId="6" priority="5">
      <formula>$K$27&gt;0</formula>
    </cfRule>
  </conditionalFormatting>
  <conditionalFormatting sqref="L25">
    <cfRule type="expression" dxfId="5" priority="10">
      <formula>$M$56=$M$57</formula>
    </cfRule>
  </conditionalFormatting>
  <conditionalFormatting sqref="N41">
    <cfRule type="expression" dxfId="4" priority="14">
      <formula>AND($O$37=$M$64,OR($O$12=$M$71,$O$14=$M$71,$O$15=$M$71))</formula>
    </cfRule>
  </conditionalFormatting>
  <conditionalFormatting sqref="O12:O15">
    <cfRule type="expression" dxfId="3" priority="15">
      <formula>$O$7=$M$56</formula>
    </cfRule>
  </conditionalFormatting>
  <conditionalFormatting sqref="O27:O33">
    <cfRule type="expression" dxfId="2" priority="16">
      <formula>OR($O$13=$M$56,$O$14=$M$56,$O$15=$M$56)</formula>
    </cfRule>
  </conditionalFormatting>
  <conditionalFormatting sqref="O34">
    <cfRule type="expression" dxfId="1" priority="17">
      <formula>AND(OR($O$13=$M$56,$O$14=$M$56,$O$15=$M$56),$O$33=$M$59)</formula>
    </cfRule>
  </conditionalFormatting>
  <conditionalFormatting sqref="O37">
    <cfRule type="expression" dxfId="0" priority="18">
      <formula>OR($O$12=$M$71,$O$14=$M$71,$O$15=$M$71)</formula>
    </cfRule>
  </conditionalFormatting>
  <dataValidations disablePrompts="1" count="12">
    <dataValidation type="list" allowBlank="1" showInputMessage="1" showErrorMessage="1" sqref="K7" xr:uid="{00000000-0002-0000-0300-000000000000}">
      <formula1>$M$55:$M$56</formula1>
    </dataValidation>
    <dataValidation type="list" imeMode="hiragana" allowBlank="1" showInputMessage="1" showErrorMessage="1" sqref="K16 O33" xr:uid="{00000000-0002-0000-0300-000001000000}">
      <formula1>$M$59:$M$60</formula1>
    </dataValidation>
    <dataValidation type="list" allowBlank="1" showInputMessage="1" showErrorMessage="1" sqref="O37" xr:uid="{00000000-0002-0000-0300-000002000000}">
      <formula1>$M$63:$M$64</formula1>
    </dataValidation>
    <dataValidation type="list" allowBlank="1" showInputMessage="1" showErrorMessage="1" sqref="O7 O12:O15" xr:uid="{00000000-0002-0000-0300-000003000000}">
      <formula1>$M$71:$M$72</formula1>
    </dataValidation>
    <dataValidation type="list" imeMode="hiragana" allowBlank="1" showInputMessage="1" showErrorMessage="1" sqref="O37" xr:uid="{00000000-0002-0000-0300-000004000000}">
      <formula1>$M$63:$M$64</formula1>
    </dataValidation>
    <dataValidation type="list" allowBlank="1" showInputMessage="1" showErrorMessage="1" sqref="C35:D35" xr:uid="{00000000-0002-0000-0300-000005000000}">
      <formula1>$F$52:$F$53</formula1>
    </dataValidation>
    <dataValidation type="list" allowBlank="1" showInputMessage="1" showErrorMessage="1" sqref="L25" xr:uid="{00000000-0002-0000-0300-000006000000}">
      <formula1>$J$54:$K$54</formula1>
    </dataValidation>
    <dataValidation imeMode="on" allowBlank="1" showInputMessage="1" showErrorMessage="1" sqref="O27 O34 O31" xr:uid="{00000000-0002-0000-0300-00000A000000}"/>
    <dataValidation imeMode="fullKatakana" allowBlank="1" showInputMessage="1" showErrorMessage="1" sqref="K13 O28" xr:uid="{00000000-0002-0000-0300-00000B000000}"/>
    <dataValidation imeMode="off" allowBlank="1" showInputMessage="1" showErrorMessage="1" sqref="K15 O29:O30 O32" xr:uid="{00000000-0002-0000-0300-00000C000000}"/>
    <dataValidation imeMode="hiragana" allowBlank="1" showInputMessage="1" showErrorMessage="1" sqref="K14 K17:K19 N41:O43" xr:uid="{00000000-0002-0000-0300-00000D000000}"/>
    <dataValidation type="list" allowBlank="1" showInputMessage="1" showErrorMessage="1" sqref="K29:L29 D29" xr:uid="{00000000-0002-0000-0300-000007000000}">
      <formula1>#REF!</formula1>
    </dataValidation>
  </dataValidations>
  <pageMargins left="0.42" right="0.36" top="0.28000000000000003" bottom="0.17" header="0.3" footer="0.13"/>
  <pageSetup paperSize="9"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AD274D3-8724-47B9-AAEA-0322FB1EC4F6}">
            <xm:f>$D$64&lt;設定!$D$3</xm:f>
            <x14:dxf>
              <fill>
                <patternFill>
                  <bgColor theme="5" tint="0.59996337778862885"/>
                </patternFill>
              </fill>
            </x14:dxf>
          </x14:cfRule>
          <xm:sqref>F16 F19 H19 F20:H20</xm:sqref>
        </x14:conditionalFormatting>
        <x14:conditionalFormatting xmlns:xm="http://schemas.microsoft.com/office/excel/2006/main">
          <x14:cfRule type="expression" priority="8" id="{0C62710C-DBC1-4FEB-A4BD-5A5058376135}">
            <xm:f>AND($B$60=$B$62,$D$64&gt;設定!$D$3)</xm:f>
            <x14:dxf>
              <fill>
                <patternFill patternType="lightHorizontal">
                  <bgColor auto="1"/>
                </patternFill>
              </fill>
            </x14:dxf>
          </x14:cfRule>
          <xm:sqref>G19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設定</vt:lpstr>
      <vt:lpstr>①入力(基礎控除)</vt:lpstr>
      <vt:lpstr>②印刷(基礎控除)</vt:lpstr>
      <vt:lpstr>'①入力(基礎控除)'!Print_Area</vt:lpstr>
      <vt:lpstr>'②印刷(基礎控除)'!Print_Area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孝・ ・山</cp:lastModifiedBy>
  <cp:lastPrinted>2024-10-31T12:16:14Z</cp:lastPrinted>
  <dcterms:created xsi:type="dcterms:W3CDTF">2022-11-17T22:52:50Z</dcterms:created>
  <dcterms:modified xsi:type="dcterms:W3CDTF">2024-11-07T13:51:55Z</dcterms:modified>
</cp:coreProperties>
</file>