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https://d.docs.live.net/a13b74a33fb163b4/仕事関係/年末調整エクセルファイルＨＰ/shop用データ/"/>
    </mc:Choice>
  </mc:AlternateContent>
  <xr:revisionPtr revIDLastSave="67" documentId="14_{D5517383-3E27-4072-833C-F4B54F2080AD}" xr6:coauthVersionLast="47" xr6:coauthVersionMax="47" xr10:uidLastSave="{87E4F8BA-6BE9-4A5B-BFBD-5E275CFB018B}"/>
  <bookViews>
    <workbookView xWindow="1215" yWindow="210" windowWidth="19005" windowHeight="10590" activeTab="1" xr2:uid="{00000000-000D-0000-FFFF-FFFF00000000}"/>
  </bookViews>
  <sheets>
    <sheet name="設定" sheetId="17" r:id="rId1"/>
    <sheet name="➀申告者情報の入力欄" sheetId="16" r:id="rId2"/>
    <sheet name="②扶養親族等の情報入力欄" sheetId="22" r:id="rId3"/>
    <sheet name="③印刷" sheetId="15" r:id="rId4"/>
    <sheet name="(参考)収入→所得算出" sheetId="21" r:id="rId5"/>
  </sheets>
  <definedNames>
    <definedName name="_xlnm.Print_Area" localSheetId="2">②扶養親族等の情報入力欄!$A$1:$AE$38</definedName>
    <definedName name="_xlnm.Print_Area" localSheetId="3">③印刷!$E$3:$U$111</definedName>
    <definedName name="_xlnm.Print_Area" localSheetId="0">設定!$A$1:$P$37</definedName>
    <definedName name="社保入力">#REF!</definedName>
    <definedName name="小規模入力">#REF!</definedName>
    <definedName name="地震入力">#REF!</definedName>
    <definedName name="入力一般">#REF!</definedName>
    <definedName name="入力介護">#REF!</definedName>
    <definedName name="入力年金">#REF!</definedName>
    <definedName name="年少">②扶養親族等の情報入力欄!$D$28:$AG$39</definedName>
    <definedName name="扶養">②扶養親族等の情報入力欄!$C$27:$X$39</definedName>
    <definedName name="老人">②扶養親族等の情報入力欄!$O$4:$O$7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11" i="16" l="1"/>
  <c r="Y11" i="16"/>
  <c r="W11" i="16"/>
  <c r="W18" i="16"/>
  <c r="N14" i="21"/>
  <c r="AU14" i="15"/>
  <c r="CA7" i="15"/>
  <c r="C25" i="16"/>
  <c r="C26" i="16"/>
  <c r="C27" i="16"/>
  <c r="C28" i="16"/>
  <c r="AE37" i="22"/>
  <c r="AE36" i="22"/>
  <c r="Y3" i="15" s="1"/>
  <c r="Y2" i="15" s="1"/>
  <c r="F22" i="22"/>
  <c r="F23" i="22"/>
  <c r="F21" i="22"/>
  <c r="C4" i="16"/>
  <c r="CA5" i="15"/>
  <c r="M11" i="17"/>
  <c r="O11" i="17" s="1"/>
  <c r="BC6" i="15" s="1"/>
  <c r="Z23" i="15"/>
  <c r="C2" i="16"/>
  <c r="E25" i="22" l="1"/>
  <c r="M10" i="17"/>
  <c r="B3" i="16" s="1"/>
  <c r="K11" i="21" l="1"/>
  <c r="K12" i="21"/>
  <c r="K10" i="21"/>
  <c r="AS11" i="15"/>
  <c r="BN17" i="15"/>
  <c r="AT14" i="15" l="1"/>
  <c r="X51" i="15"/>
  <c r="X15" i="16"/>
  <c r="C16" i="16"/>
  <c r="G41" i="16"/>
  <c r="G40" i="16"/>
  <c r="V27" i="22"/>
  <c r="W27" i="22"/>
  <c r="V28" i="22"/>
  <c r="W28" i="22"/>
  <c r="V29" i="22"/>
  <c r="W29" i="22"/>
  <c r="V30" i="22"/>
  <c r="W30" i="22"/>
  <c r="V31" i="22"/>
  <c r="W31" i="22"/>
  <c r="V32" i="22"/>
  <c r="W32" i="22"/>
  <c r="V33" i="22"/>
  <c r="W33" i="22"/>
  <c r="V34" i="22"/>
  <c r="W34" i="22"/>
  <c r="V35" i="22"/>
  <c r="W35" i="22"/>
  <c r="V36" i="22"/>
  <c r="W36" i="22"/>
  <c r="W15" i="16" l="1"/>
  <c r="Y15" i="16" s="1"/>
  <c r="W16" i="16" s="1"/>
  <c r="AB4" i="22"/>
  <c r="AE3" i="22" s="1"/>
  <c r="AB5" i="22"/>
  <c r="AE4" i="22" s="1"/>
  <c r="AB6" i="22"/>
  <c r="AE5" i="22" s="1"/>
  <c r="AB7" i="22"/>
  <c r="AE6" i="22" s="1"/>
  <c r="AB8" i="22"/>
  <c r="AE7" i="22" s="1"/>
  <c r="AB3" i="22"/>
  <c r="AE2" i="22" s="1"/>
  <c r="BU15" i="15"/>
  <c r="BR15" i="15"/>
  <c r="AG42" i="15"/>
  <c r="BD12" i="15"/>
  <c r="BI14" i="15"/>
  <c r="BQ12" i="15"/>
  <c r="BL15" i="15" s="1"/>
  <c r="C41" i="21"/>
  <c r="B38" i="21"/>
  <c r="C38" i="21" s="1"/>
  <c r="AE14" i="15"/>
  <c r="Y10" i="15"/>
  <c r="AE9" i="15"/>
  <c r="M16" i="21"/>
  <c r="L14" i="21"/>
  <c r="L11" i="21"/>
  <c r="L12" i="21" s="1"/>
  <c r="M10" i="21"/>
  <c r="M11" i="21" s="1"/>
  <c r="M12" i="21" s="1"/>
  <c r="M4" i="21"/>
  <c r="M5" i="21" s="1"/>
  <c r="L4" i="21"/>
  <c r="L5" i="21" s="1"/>
  <c r="BD11" i="15"/>
  <c r="AS9" i="15"/>
  <c r="CA2" i="15"/>
  <c r="CA3" i="15" s="1"/>
  <c r="V2" i="22"/>
  <c r="AT18" i="15" s="1"/>
  <c r="W2" i="22"/>
  <c r="V3" i="22"/>
  <c r="W3" i="22"/>
  <c r="V37" i="22"/>
  <c r="V38" i="22"/>
  <c r="V11" i="16"/>
  <c r="Z11" i="16"/>
  <c r="X11" i="16"/>
  <c r="R25" i="22"/>
  <c r="G6" i="21"/>
  <c r="L15" i="21" s="1"/>
  <c r="C42" i="21"/>
  <c r="C16" i="21"/>
  <c r="C20" i="21" s="1"/>
  <c r="C21" i="21" s="1"/>
  <c r="C33" i="21"/>
  <c r="B40" i="21"/>
  <c r="C40" i="21" s="1"/>
  <c r="B39" i="21"/>
  <c r="C39" i="21" s="1"/>
  <c r="W37" i="22"/>
  <c r="W38" i="22"/>
  <c r="L2" i="22"/>
  <c r="L3" i="22"/>
  <c r="BO47" i="15"/>
  <c r="BO48" i="15"/>
  <c r="BO46" i="15"/>
  <c r="BN47" i="15"/>
  <c r="BN48" i="15"/>
  <c r="BN46" i="15"/>
  <c r="G21" i="21" l="1"/>
  <c r="I21" i="21" s="1"/>
  <c r="AH12" i="15"/>
  <c r="AL12" i="15"/>
  <c r="AP12" i="15"/>
  <c r="AI12" i="15"/>
  <c r="AM12" i="15"/>
  <c r="AQ12" i="15"/>
  <c r="AF12" i="15"/>
  <c r="AJ12" i="15"/>
  <c r="AN12" i="15"/>
  <c r="AE12" i="15"/>
  <c r="AG12" i="15"/>
  <c r="AK12" i="15"/>
  <c r="AO12" i="15"/>
  <c r="AB2" i="22"/>
  <c r="AF2" i="22" s="1"/>
  <c r="AF3" i="22" s="1"/>
  <c r="AF4" i="22" s="1"/>
  <c r="AF5" i="22" s="1"/>
  <c r="AF6" i="22" s="1"/>
  <c r="AF7" i="22" s="1"/>
  <c r="R27" i="22"/>
  <c r="U27" i="22" s="1"/>
  <c r="R28" i="22"/>
  <c r="R31" i="22"/>
  <c r="R34" i="22"/>
  <c r="R36" i="22"/>
  <c r="R29" i="22"/>
  <c r="R30" i="22"/>
  <c r="R32" i="22"/>
  <c r="R33" i="22"/>
  <c r="R35" i="22"/>
  <c r="BE9" i="15"/>
  <c r="C18" i="21"/>
  <c r="AF42" i="15"/>
  <c r="AO42" i="15"/>
  <c r="AK42" i="15"/>
  <c r="AN42" i="15"/>
  <c r="AJ42" i="15"/>
  <c r="AQ42" i="15"/>
  <c r="AM42" i="15"/>
  <c r="AI42" i="15"/>
  <c r="AP42" i="15"/>
  <c r="AL42" i="15"/>
  <c r="AH42" i="15"/>
  <c r="N15" i="21"/>
  <c r="G7" i="21" s="1"/>
  <c r="N10" i="21"/>
  <c r="O10" i="21" s="1"/>
  <c r="O11" i="21" s="1"/>
  <c r="O12" i="21" s="1"/>
  <c r="G20" i="21"/>
  <c r="I20" i="21" s="1"/>
  <c r="W12" i="16"/>
  <c r="AS16" i="15" s="1"/>
  <c r="D26" i="22"/>
  <c r="R37" i="22"/>
  <c r="S37" i="22" s="1"/>
  <c r="R38" i="22"/>
  <c r="S38" i="22" s="1"/>
  <c r="C2" i="22"/>
  <c r="D2" i="22"/>
  <c r="E2" i="22"/>
  <c r="F2" i="22"/>
  <c r="G2" i="22"/>
  <c r="H2" i="22"/>
  <c r="I2" i="22"/>
  <c r="J2" i="22"/>
  <c r="K2" i="22"/>
  <c r="M2" i="22"/>
  <c r="N2" i="22"/>
  <c r="O2" i="22"/>
  <c r="P2" i="22"/>
  <c r="Q2" i="22"/>
  <c r="R2" i="22"/>
  <c r="S2" i="22"/>
  <c r="T2" i="22"/>
  <c r="U2" i="22"/>
  <c r="BN19" i="15" s="1"/>
  <c r="D3" i="22"/>
  <c r="E3" i="22"/>
  <c r="F3" i="22"/>
  <c r="G3" i="22"/>
  <c r="H3" i="22"/>
  <c r="I3" i="22"/>
  <c r="J3" i="22"/>
  <c r="K3" i="22"/>
  <c r="M3" i="22"/>
  <c r="CW60" i="15" s="1"/>
  <c r="N3" i="22"/>
  <c r="CV60" i="15" s="1"/>
  <c r="O3" i="22"/>
  <c r="P3" i="22"/>
  <c r="Q3" i="22"/>
  <c r="R3" i="22"/>
  <c r="S3" i="22"/>
  <c r="T3" i="22"/>
  <c r="U3" i="22"/>
  <c r="BO57" i="15"/>
  <c r="BO58" i="15"/>
  <c r="BO59" i="15"/>
  <c r="BO60" i="15"/>
  <c r="BO61" i="15"/>
  <c r="BO62" i="15"/>
  <c r="BO63" i="15"/>
  <c r="BO64" i="15"/>
  <c r="BO65" i="15"/>
  <c r="BO66" i="15"/>
  <c r="BO56" i="15"/>
  <c r="BN56" i="15"/>
  <c r="BK53" i="15"/>
  <c r="BK54" i="15"/>
  <c r="BK52" i="15"/>
  <c r="BM56" i="15"/>
  <c r="X57" i="15"/>
  <c r="X58" i="15"/>
  <c r="X56" i="15"/>
  <c r="X54" i="15"/>
  <c r="X53" i="15"/>
  <c r="CY60" i="15"/>
  <c r="Y13" i="15"/>
  <c r="C7" i="15"/>
  <c r="X8" i="15" s="1"/>
  <c r="W8" i="15"/>
  <c r="AR39" i="15"/>
  <c r="G23" i="21" l="1"/>
  <c r="I23" i="21" s="1"/>
  <c r="AT55" i="15"/>
  <c r="AT51" i="15"/>
  <c r="AY51" i="15" s="1"/>
  <c r="E19" i="21"/>
  <c r="G19" i="21" s="1"/>
  <c r="I19" i="21" s="1"/>
  <c r="G25" i="21" s="1"/>
  <c r="E20" i="21"/>
  <c r="N11" i="21"/>
  <c r="N12" i="21" s="1"/>
  <c r="G22" i="21" s="1"/>
  <c r="I22" i="21" s="1"/>
  <c r="AT53" i="15"/>
  <c r="AF8" i="22" a="1"/>
  <c r="AF8" i="22" s="1"/>
  <c r="AA59" i="15" s="1"/>
  <c r="U32" i="22"/>
  <c r="T32" i="22"/>
  <c r="S32" i="22"/>
  <c r="U34" i="22"/>
  <c r="T34" i="22"/>
  <c r="S34" i="22"/>
  <c r="U30" i="22"/>
  <c r="S30" i="22"/>
  <c r="T30" i="22"/>
  <c r="D30" i="22" s="1"/>
  <c r="S31" i="22"/>
  <c r="U31" i="22"/>
  <c r="T31" i="22"/>
  <c r="S35" i="22"/>
  <c r="T35" i="22"/>
  <c r="U35" i="22"/>
  <c r="S29" i="22"/>
  <c r="U29" i="22"/>
  <c r="T29" i="22"/>
  <c r="U28" i="22"/>
  <c r="S28" i="22"/>
  <c r="T28" i="22"/>
  <c r="D28" i="22" s="1"/>
  <c r="S33" i="22"/>
  <c r="T33" i="22"/>
  <c r="U33" i="22"/>
  <c r="U36" i="22"/>
  <c r="T36" i="22"/>
  <c r="D36" i="22" s="1"/>
  <c r="S36" i="22"/>
  <c r="D17" i="17"/>
  <c r="C15" i="17" s="1"/>
  <c r="BM52" i="15"/>
  <c r="AI53" i="15" s="1"/>
  <c r="W23" i="15"/>
  <c r="W27" i="15" s="1"/>
  <c r="W31" i="15" s="1"/>
  <c r="W35" i="15" s="1"/>
  <c r="U38" i="22"/>
  <c r="U37" i="22"/>
  <c r="T38" i="22"/>
  <c r="T37" i="22"/>
  <c r="BM53" i="15"/>
  <c r="AI54" i="15" s="1"/>
  <c r="BN53" i="15"/>
  <c r="AL54" i="15" s="1"/>
  <c r="BP54" i="15"/>
  <c r="BO54" i="15" s="1"/>
  <c r="AO55" i="15" s="1"/>
  <c r="BP53" i="15"/>
  <c r="AQ54" i="15" s="1"/>
  <c r="BP52" i="15"/>
  <c r="BO52" i="15" s="1"/>
  <c r="AO53" i="15" s="1"/>
  <c r="BN52" i="15"/>
  <c r="AL53" i="15" s="1"/>
  <c r="BN54" i="15"/>
  <c r="AL55" i="15" s="1"/>
  <c r="BH6" i="15"/>
  <c r="BW62" i="15"/>
  <c r="BW63" i="15" s="1"/>
  <c r="BW64" i="15" s="1"/>
  <c r="BW65" i="15" s="1"/>
  <c r="BW66" i="15" s="1"/>
  <c r="AY53" i="15" l="1"/>
  <c r="AY55" i="15" s="1"/>
  <c r="G13" i="21"/>
  <c r="C11" i="21" s="1"/>
  <c r="C28" i="22"/>
  <c r="BO53" i="15"/>
  <c r="AO54" i="15" s="1"/>
  <c r="AQ55" i="15"/>
  <c r="BM55" i="15"/>
  <c r="AQ53" i="15"/>
  <c r="BP55" i="15"/>
  <c r="BN55" i="15"/>
  <c r="BW67" i="15"/>
  <c r="BW68" i="15" s="1"/>
  <c r="BW69" i="15" s="1"/>
  <c r="AY58" i="15" l="1"/>
  <c r="C23" i="21"/>
  <c r="C24" i="21" s="1"/>
  <c r="D29" i="22"/>
  <c r="D31" i="22"/>
  <c r="BK51" i="15"/>
  <c r="AB52" i="15" s="1"/>
  <c r="BB9" i="15"/>
  <c r="C25" i="21" l="1"/>
  <c r="C26" i="21" s="1"/>
  <c r="C28" i="21" s="1"/>
  <c r="C13" i="21" s="1"/>
  <c r="C29" i="22"/>
  <c r="C30" i="22" s="1"/>
  <c r="D32" i="22"/>
  <c r="CX60" i="15"/>
  <c r="D33" i="22" l="1"/>
  <c r="C31" i="22"/>
  <c r="C32" i="22" s="1"/>
  <c r="BG18" i="15"/>
  <c r="D34" i="22" l="1"/>
  <c r="D35" i="22" s="1"/>
  <c r="D37" i="22" s="1"/>
  <c r="D38" i="22" s="1"/>
  <c r="C33" i="22"/>
  <c r="DY60" i="15"/>
  <c r="CB60" i="15"/>
  <c r="CP60" i="15"/>
  <c r="EB60" i="15"/>
  <c r="DO60" i="15"/>
  <c r="CA60" i="15"/>
  <c r="C34" i="22" l="1"/>
  <c r="D39" i="22"/>
  <c r="EB66" i="15" s="1"/>
  <c r="C35" i="22"/>
  <c r="C36" i="22" s="1"/>
  <c r="BQ16" i="15"/>
  <c r="BH18" i="15"/>
  <c r="EB62" i="15" l="1"/>
  <c r="CP62" i="15"/>
  <c r="CV66" i="15"/>
  <c r="BZ63" i="15"/>
  <c r="CP66" i="15"/>
  <c r="BZ62" i="15"/>
  <c r="C28" i="15"/>
  <c r="C29" i="15" s="1"/>
  <c r="C37" i="22"/>
  <c r="C38" i="22" s="1"/>
  <c r="BN18" i="15"/>
  <c r="BE18" i="15"/>
  <c r="BQ17" i="15"/>
  <c r="AU18" i="15"/>
  <c r="AE18" i="15"/>
  <c r="BO17" i="15"/>
  <c r="AA18" i="15"/>
  <c r="BQ18" i="15"/>
  <c r="BF18" i="15"/>
  <c r="AG18" i="15"/>
  <c r="C39" i="22" l="1"/>
  <c r="BN24" i="15" s="1"/>
  <c r="CV62" i="15"/>
  <c r="DY62" i="15"/>
  <c r="DY66" i="15"/>
  <c r="BR37" i="15" l="1"/>
  <c r="Z38" i="15" s="1"/>
  <c r="DX66" i="15"/>
  <c r="BY66" i="15" s="1"/>
  <c r="DX62" i="15"/>
  <c r="BY62" i="15" s="1"/>
  <c r="BC23" i="15"/>
  <c r="BQ28" i="15"/>
  <c r="CM66" i="15" s="1"/>
  <c r="BQ24" i="15"/>
  <c r="CK62" i="15" s="1"/>
  <c r="BN37" i="15"/>
  <c r="BN33" i="15"/>
  <c r="BN29" i="15"/>
  <c r="BN25" i="15"/>
  <c r="BR29" i="15"/>
  <c r="Z30" i="15" s="1"/>
  <c r="BR25" i="15"/>
  <c r="Z26" i="15" s="1"/>
  <c r="BR33" i="15"/>
  <c r="Z34" i="15" s="1"/>
  <c r="BQ32" i="15"/>
  <c r="B28" i="15"/>
  <c r="B29" i="15" s="1"/>
  <c r="BI6" i="15" s="1"/>
  <c r="AT25" i="15"/>
  <c r="AT29" i="15"/>
  <c r="AT37" i="15"/>
  <c r="BQ36" i="15"/>
  <c r="AT33" i="15"/>
  <c r="BC35" i="15"/>
  <c r="BN28" i="15"/>
  <c r="BO24" i="15"/>
  <c r="BO25" i="15" s="1"/>
  <c r="AJ25" i="15" s="1"/>
  <c r="AA24" i="15"/>
  <c r="AA23" i="15"/>
  <c r="BC27" i="15"/>
  <c r="AF25" i="15"/>
  <c r="BN36" i="15"/>
  <c r="AA27" i="15"/>
  <c r="BC31" i="15"/>
  <c r="AF29" i="15"/>
  <c r="AA31" i="15"/>
  <c r="BO28" i="15"/>
  <c r="AP29" i="15" s="1"/>
  <c r="AA28" i="15"/>
  <c r="AF33" i="15"/>
  <c r="AA32" i="15"/>
  <c r="BN32" i="15"/>
  <c r="AA36" i="15"/>
  <c r="BO32" i="15"/>
  <c r="AL33" i="15" s="1"/>
  <c r="AA35" i="15"/>
  <c r="AF37" i="15"/>
  <c r="DZ62" i="15"/>
  <c r="DN62" i="15"/>
  <c r="DZ66" i="15"/>
  <c r="CQ66" i="15" s="1"/>
  <c r="DN66" i="15"/>
  <c r="CT66" i="15"/>
  <c r="CR66" i="15"/>
  <c r="CS66" i="15"/>
  <c r="CS62" i="15"/>
  <c r="CR62" i="15"/>
  <c r="CT62" i="15"/>
  <c r="AP25" i="15" l="1"/>
  <c r="AL25" i="15"/>
  <c r="AR36" i="15"/>
  <c r="AR35" i="15"/>
  <c r="AR32" i="15"/>
  <c r="AR31" i="15"/>
  <c r="AR28" i="15"/>
  <c r="AR27" i="15"/>
  <c r="AR23" i="15"/>
  <c r="AR24" i="15"/>
  <c r="CD66" i="15"/>
  <c r="CK66" i="15"/>
  <c r="CI66" i="15"/>
  <c r="CN66" i="15"/>
  <c r="CF66" i="15"/>
  <c r="CL62" i="15"/>
  <c r="CO62" i="15"/>
  <c r="CG62" i="15"/>
  <c r="CL66" i="15"/>
  <c r="CG66" i="15"/>
  <c r="CH62" i="15"/>
  <c r="CE66" i="15"/>
  <c r="CJ66" i="15"/>
  <c r="CI62" i="15"/>
  <c r="CN62" i="15"/>
  <c r="CE62" i="15"/>
  <c r="CO66" i="15"/>
  <c r="CM62" i="15"/>
  <c r="CJ62" i="15"/>
  <c r="CD62" i="15"/>
  <c r="CH66" i="15"/>
  <c r="CF62" i="15"/>
  <c r="C19" i="15"/>
  <c r="AN25" i="15"/>
  <c r="AL29" i="15"/>
  <c r="AN33" i="15"/>
  <c r="AN29" i="15"/>
  <c r="BO29" i="15"/>
  <c r="AJ29" i="15" s="1"/>
  <c r="BO33" i="15"/>
  <c r="AJ33" i="15" s="1"/>
  <c r="AP33" i="15"/>
  <c r="C20" i="15"/>
  <c r="C18" i="15"/>
  <c r="C21" i="15"/>
  <c r="CQ62" i="15"/>
  <c r="W19" i="15"/>
  <c r="BZ66" i="15"/>
  <c r="BZ67" i="15"/>
  <c r="BN20" i="15" l="1"/>
  <c r="BC19" i="15"/>
  <c r="BQ21" i="15"/>
  <c r="BQ20" i="15"/>
  <c r="AF19" i="15" s="1"/>
  <c r="BR21" i="15"/>
  <c r="Z22" i="15" s="1"/>
  <c r="AT21" i="15"/>
  <c r="BO20" i="15"/>
  <c r="AA20" i="15"/>
  <c r="AA19" i="15"/>
  <c r="BQ29" i="15"/>
  <c r="AR29" i="15" s="1"/>
  <c r="BQ25" i="15"/>
  <c r="AR25" i="15" s="1"/>
  <c r="BO36" i="15"/>
  <c r="BO37" i="15" s="1"/>
  <c r="BQ33" i="15"/>
  <c r="AR33" i="15" s="1"/>
  <c r="AF35" i="15"/>
  <c r="BQ37" i="15"/>
  <c r="AR37" i="15" s="1"/>
  <c r="BO21" i="15" l="1"/>
  <c r="AJ21" i="15" s="1"/>
  <c r="AL21" i="15"/>
  <c r="AQ19" i="15"/>
  <c r="AM19" i="15"/>
  <c r="AI19" i="15"/>
  <c r="AP19" i="15"/>
  <c r="AO19" i="15"/>
  <c r="AK19" i="15"/>
  <c r="AG19" i="15"/>
  <c r="AN19" i="15"/>
  <c r="AJ19" i="15"/>
  <c r="AL19" i="15"/>
  <c r="AH19" i="15"/>
  <c r="AQ35" i="15"/>
  <c r="AM35" i="15"/>
  <c r="AI35" i="15"/>
  <c r="AO35" i="15"/>
  <c r="AK35" i="15"/>
  <c r="AG35" i="15"/>
  <c r="AN35" i="15"/>
  <c r="AP35" i="15"/>
  <c r="AL35" i="15"/>
  <c r="AH35" i="15"/>
  <c r="AJ35" i="15"/>
  <c r="AQ31" i="15"/>
  <c r="AM31" i="15"/>
  <c r="AI31" i="15"/>
  <c r="AO31" i="15"/>
  <c r="AK31" i="15"/>
  <c r="AG31" i="15"/>
  <c r="AF31" i="15"/>
  <c r="AP31" i="15"/>
  <c r="AL31" i="15"/>
  <c r="AH31" i="15"/>
  <c r="AN31" i="15"/>
  <c r="AJ31" i="15"/>
  <c r="AQ27" i="15"/>
  <c r="AM27" i="15"/>
  <c r="AI27" i="15"/>
  <c r="AN27" i="15"/>
  <c r="AJ27" i="15"/>
  <c r="AF27" i="15"/>
  <c r="AP27" i="15"/>
  <c r="AL27" i="15"/>
  <c r="AH27" i="15"/>
  <c r="AO27" i="15"/>
  <c r="AK27" i="15"/>
  <c r="AG27" i="15"/>
  <c r="AF23" i="15"/>
  <c r="AH23" i="15"/>
  <c r="AL23" i="15"/>
  <c r="AP23" i="15"/>
  <c r="AI23" i="15"/>
  <c r="AM23" i="15"/>
  <c r="AQ23" i="15"/>
  <c r="AO23" i="15"/>
  <c r="AJ23" i="15"/>
  <c r="AN23" i="15"/>
  <c r="AK23" i="15"/>
  <c r="AG23" i="15"/>
  <c r="AN21" i="15"/>
  <c r="AP21" i="15"/>
  <c r="AJ37" i="15"/>
  <c r="AP37" i="15"/>
  <c r="AL37" i="15"/>
  <c r="AN3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たかやす</author>
  </authors>
  <commentList>
    <comment ref="G7" authorId="0" shapeId="0" xr:uid="{00000000-0006-0000-0100-000001000000}">
      <text>
        <r>
          <rPr>
            <b/>
            <sz val="9"/>
            <color indexed="81"/>
            <rFont val="MS P ゴシック"/>
            <family val="3"/>
            <charset val="128"/>
          </rPr>
          <t>３ケタ</t>
        </r>
        <r>
          <rPr>
            <sz val="9"/>
            <color indexed="81"/>
            <rFont val="MS P ゴシック"/>
            <family val="3"/>
            <charset val="128"/>
          </rPr>
          <t xml:space="preserve">
</t>
        </r>
      </text>
    </comment>
    <comment ref="H7" authorId="0" shapeId="0" xr:uid="{00000000-0006-0000-0100-000002000000}">
      <text>
        <r>
          <rPr>
            <b/>
            <sz val="9"/>
            <color indexed="81"/>
            <rFont val="MS P ゴシック"/>
            <family val="3"/>
            <charset val="128"/>
          </rPr>
          <t>４桁</t>
        </r>
        <r>
          <rPr>
            <sz val="9"/>
            <color indexed="81"/>
            <rFont val="MS P ゴシック"/>
            <family val="3"/>
            <charset val="128"/>
          </rPr>
          <t xml:space="preserve">
</t>
        </r>
      </text>
    </comment>
    <comment ref="C8" authorId="0" shapeId="0" xr:uid="{00000000-0006-0000-0100-000003000000}">
      <text>
        <r>
          <rPr>
            <b/>
            <sz val="10"/>
            <color indexed="81"/>
            <rFont val="MS P ゴシック"/>
            <family val="3"/>
            <charset val="128"/>
          </rPr>
          <t xml:space="preserve">自分が世帯主ならば、「世帯主」と入力してください
自分から見て、世帯主がどのような続柄かを入力してください
例）夫・妻・父・母・祖父・祖母など
</t>
        </r>
      </text>
    </comment>
    <comment ref="D16" authorId="0" shapeId="0" xr:uid="{00000000-0006-0000-0100-000004000000}">
      <text>
        <r>
          <rPr>
            <b/>
            <sz val="9"/>
            <color indexed="81"/>
            <rFont val="MS P ゴシック"/>
            <family val="3"/>
            <charset val="128"/>
          </rPr>
          <t>この欄では表現が難しい場合には、
１つ下の太枠の欄に障害等の状況を入力してください。</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たかやす</author>
    <author>owner</author>
  </authors>
  <commentList>
    <comment ref="P27" authorId="0" shapeId="0" xr:uid="{00000000-0006-0000-0200-000001000000}">
      <text>
        <r>
          <rPr>
            <b/>
            <sz val="11"/>
            <color indexed="81"/>
            <rFont val="MS P ゴシック"/>
            <family val="3"/>
            <charset val="128"/>
          </rPr>
          <t>配偶者の障害者控除の申告は、配偶者の所得が４８万円以下（給与所得だけなら給与収入１０３万円以下）の場合に申告できます。
配偶者の所得が４８万円以下で、申告者の所得が１０００万円を超え、配偶者が障害者に該当する場合、配偶者控除を申告できませんので、配偶者の障害者控除だけを申告することができます。その場合、配偶者の氏名～同居/別居　は入力せず、①障害者の種別のみを入力し、②右側の障害者の状況で氏名や障害の状況や等級などを入力してください。</t>
        </r>
      </text>
    </comment>
    <comment ref="AA29" authorId="1" shapeId="0" xr:uid="{00000000-0006-0000-0200-000002000000}">
      <text>
        <r>
          <rPr>
            <b/>
            <sz val="9"/>
            <color indexed="81"/>
            <rFont val="MS P ゴシック"/>
            <family val="3"/>
            <charset val="128"/>
          </rPr>
          <t>この欄では表現が難しい場合には、
一番下の太枠の欄に障害等の状況を入力してください。</t>
        </r>
        <r>
          <rPr>
            <sz val="9"/>
            <color indexed="81"/>
            <rFont val="MS P ゴシック"/>
            <family val="3"/>
            <charset val="128"/>
          </rPr>
          <t xml:space="preserve">
</t>
        </r>
      </text>
    </comment>
    <comment ref="Z34" authorId="2" shapeId="0" xr:uid="{F981B35D-B474-4F4C-A08D-18DBEC24E04B}">
      <text>
        <r>
          <rPr>
            <b/>
            <sz val="9"/>
            <color indexed="81"/>
            <rFont val="MS P ゴシック"/>
            <family val="3"/>
            <charset val="128"/>
          </rPr>
          <t>上の表では表現できない場合には太枠内に入力してください。</t>
        </r>
        <r>
          <rPr>
            <sz val="9"/>
            <color indexed="81"/>
            <rFont val="MS P ゴシック"/>
            <family val="3"/>
            <charset val="128"/>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<sst xmlns="http://schemas.openxmlformats.org/spreadsheetml/2006/main" count="427" uniqueCount="323">
  <si>
    <t>配偶者</t>
    <rPh sb="0" eb="3">
      <t>ハイグウシャ</t>
    </rPh>
    <phoneticPr fontId="1"/>
  </si>
  <si>
    <t>フリガナ</t>
    <phoneticPr fontId="1"/>
  </si>
  <si>
    <t>法人番号</t>
    <rPh sb="0" eb="4">
      <t>ホウジンバンゴウ</t>
    </rPh>
    <phoneticPr fontId="1"/>
  </si>
  <si>
    <t>氏名</t>
    <rPh sb="0" eb="2">
      <t>シメイ</t>
    </rPh>
    <phoneticPr fontId="1"/>
  </si>
  <si>
    <t>給与の支払者</t>
    <rPh sb="0" eb="2">
      <t>キュウヨ</t>
    </rPh>
    <rPh sb="3" eb="6">
      <t>シハライシャ</t>
    </rPh>
    <phoneticPr fontId="1"/>
  </si>
  <si>
    <t>税務署</t>
    <rPh sb="0" eb="3">
      <t>ゼイムショ</t>
    </rPh>
    <phoneticPr fontId="1"/>
  </si>
  <si>
    <t>給与の支払者住所</t>
    <rPh sb="6" eb="8">
      <t>ジュウショ</t>
    </rPh>
    <phoneticPr fontId="1"/>
  </si>
  <si>
    <t>マイナンバー</t>
    <phoneticPr fontId="1"/>
  </si>
  <si>
    <t>続柄</t>
    <rPh sb="0" eb="2">
      <t>ツヅキガラ</t>
    </rPh>
    <phoneticPr fontId="1"/>
  </si>
  <si>
    <t>生年月日</t>
    <rPh sb="0" eb="4">
      <t>セイネンガッピ</t>
    </rPh>
    <phoneticPr fontId="1"/>
  </si>
  <si>
    <t>所得見積額</t>
    <rPh sb="0" eb="5">
      <t>ショトクミツモリガク</t>
    </rPh>
    <phoneticPr fontId="1"/>
  </si>
  <si>
    <t>同居</t>
    <rPh sb="0" eb="2">
      <t>ドウキョ</t>
    </rPh>
    <phoneticPr fontId="1"/>
  </si>
  <si>
    <t>別居</t>
    <rPh sb="0" eb="2">
      <t>ベッキョ</t>
    </rPh>
    <phoneticPr fontId="1"/>
  </si>
  <si>
    <t>別居の場合の住所</t>
    <rPh sb="0" eb="2">
      <t>ベッキョ</t>
    </rPh>
    <rPh sb="3" eb="5">
      <t>バアイ</t>
    </rPh>
    <rPh sb="6" eb="8">
      <t>ジュウショ</t>
    </rPh>
    <phoneticPr fontId="1"/>
  </si>
  <si>
    <t>特定</t>
    <rPh sb="0" eb="2">
      <t>トクテイ</t>
    </rPh>
    <phoneticPr fontId="1"/>
  </si>
  <si>
    <t>年少</t>
    <rPh sb="0" eb="2">
      <t>ネンショウ</t>
    </rPh>
    <phoneticPr fontId="1"/>
  </si>
  <si>
    <t>年末日付</t>
    <rPh sb="0" eb="2">
      <t>ネンマツ</t>
    </rPh>
    <rPh sb="2" eb="4">
      <t>ヒヅケ</t>
    </rPh>
    <phoneticPr fontId="1"/>
  </si>
  <si>
    <t>年齢</t>
    <rPh sb="0" eb="2">
      <t>ネンレイ</t>
    </rPh>
    <phoneticPr fontId="1"/>
  </si>
  <si>
    <t>老人</t>
    <rPh sb="0" eb="2">
      <t>ロウジン</t>
    </rPh>
    <phoneticPr fontId="1"/>
  </si>
  <si>
    <t>扶養</t>
    <rPh sb="0" eb="2">
      <t>フヨウ</t>
    </rPh>
    <phoneticPr fontId="1"/>
  </si>
  <si>
    <t>マイナンバー</t>
    <phoneticPr fontId="1"/>
  </si>
  <si>
    <t>生年月日</t>
    <rPh sb="0" eb="4">
      <t>セイネンガッピ</t>
    </rPh>
    <phoneticPr fontId="1"/>
  </si>
  <si>
    <t>年号</t>
    <rPh sb="0" eb="2">
      <t>ネンゴウ</t>
    </rPh>
    <phoneticPr fontId="1"/>
  </si>
  <si>
    <t>R</t>
    <phoneticPr fontId="1"/>
  </si>
  <si>
    <t>H</t>
    <phoneticPr fontId="1"/>
  </si>
  <si>
    <t>申告者と同じ</t>
    <rPh sb="0" eb="3">
      <t>シンコクシャ</t>
    </rPh>
    <rPh sb="4" eb="5">
      <t>オナ</t>
    </rPh>
    <phoneticPr fontId="1"/>
  </si>
  <si>
    <t>　と表示</t>
    <phoneticPr fontId="1"/>
  </si>
  <si>
    <t>配偶者の有無</t>
    <rPh sb="0" eb="3">
      <t>ハイグウシャ</t>
    </rPh>
    <rPh sb="4" eb="6">
      <t>ウム</t>
    </rPh>
    <phoneticPr fontId="1"/>
  </si>
  <si>
    <t>無</t>
    <rPh sb="0" eb="1">
      <t>ナ</t>
    </rPh>
    <phoneticPr fontId="1"/>
  </si>
  <si>
    <t>生年月日</t>
    <rPh sb="0" eb="4">
      <t>セイネンガッピ</t>
    </rPh>
    <phoneticPr fontId="1"/>
  </si>
  <si>
    <t>生年月日</t>
    <phoneticPr fontId="1"/>
  </si>
  <si>
    <t>年号</t>
    <rPh sb="0" eb="2">
      <t>ネンゴウ</t>
    </rPh>
    <phoneticPr fontId="1"/>
  </si>
  <si>
    <t>市</t>
    <rPh sb="0" eb="1">
      <t>シ</t>
    </rPh>
    <phoneticPr fontId="1"/>
  </si>
  <si>
    <t>区</t>
    <rPh sb="0" eb="1">
      <t>ク</t>
    </rPh>
    <phoneticPr fontId="1"/>
  </si>
  <si>
    <t>町</t>
    <rPh sb="0" eb="1">
      <t>チョウ</t>
    </rPh>
    <phoneticPr fontId="1"/>
  </si>
  <si>
    <t>村</t>
    <rPh sb="0" eb="1">
      <t>ソン</t>
    </rPh>
    <phoneticPr fontId="1"/>
  </si>
  <si>
    <t>市区町
村選択</t>
    <rPh sb="0" eb="2">
      <t>シク</t>
    </rPh>
    <rPh sb="4" eb="5">
      <t>ソン</t>
    </rPh>
    <rPh sb="5" eb="7">
      <t>センタク</t>
    </rPh>
    <phoneticPr fontId="1"/>
  </si>
  <si>
    <t>マイナンバー</t>
    <phoneticPr fontId="1"/>
  </si>
  <si>
    <t>１枚目</t>
    <rPh sb="1" eb="3">
      <t>マイメ</t>
    </rPh>
    <phoneticPr fontId="1"/>
  </si>
  <si>
    <t>該当</t>
    <rPh sb="0" eb="2">
      <t>ガイトウ</t>
    </rPh>
    <phoneticPr fontId="1"/>
  </si>
  <si>
    <t>非該当</t>
    <rPh sb="0" eb="3">
      <t>ヒガイトウ</t>
    </rPh>
    <phoneticPr fontId="1"/>
  </si>
  <si>
    <t>同居</t>
    <rPh sb="0" eb="2">
      <t>ドウキョ</t>
    </rPh>
    <phoneticPr fontId="1"/>
  </si>
  <si>
    <t>老親</t>
    <rPh sb="0" eb="2">
      <t>ロウシン</t>
    </rPh>
    <phoneticPr fontId="1"/>
  </si>
  <si>
    <t>住所</t>
    <rPh sb="0" eb="2">
      <t>ジュウショ</t>
    </rPh>
    <phoneticPr fontId="1"/>
  </si>
  <si>
    <t>世帯主氏名</t>
    <rPh sb="0" eb="3">
      <t>セタイヌシ</t>
    </rPh>
    <rPh sb="3" eb="5">
      <t>シメイ</t>
    </rPh>
    <phoneticPr fontId="1"/>
  </si>
  <si>
    <t>マイナンバー</t>
    <phoneticPr fontId="1"/>
  </si>
  <si>
    <t>本人</t>
    <rPh sb="0" eb="2">
      <t>ホンニン</t>
    </rPh>
    <phoneticPr fontId="1"/>
  </si>
  <si>
    <t>扶養親族</t>
    <rPh sb="0" eb="4">
      <t>フヨウシンゾク</t>
    </rPh>
    <phoneticPr fontId="1"/>
  </si>
  <si>
    <t>該当人数</t>
    <rPh sb="0" eb="2">
      <t>ガイトウ</t>
    </rPh>
    <rPh sb="2" eb="4">
      <t>ニンズウ</t>
    </rPh>
    <phoneticPr fontId="1"/>
  </si>
  <si>
    <t>扶養親族の</t>
    <rPh sb="0" eb="4">
      <t>フヨウシンゾク</t>
    </rPh>
    <phoneticPr fontId="1"/>
  </si>
  <si>
    <t>障害者の該当の有無</t>
    <rPh sb="0" eb="3">
      <t>ショウガイシャ</t>
    </rPh>
    <rPh sb="4" eb="6">
      <t>ガイトウ</t>
    </rPh>
    <rPh sb="7" eb="9">
      <t>ウム</t>
    </rPh>
    <phoneticPr fontId="1"/>
  </si>
  <si>
    <t>交付年月日</t>
    <rPh sb="0" eb="2">
      <t>コウフ</t>
    </rPh>
    <rPh sb="2" eb="5">
      <t>ネンガッピ</t>
    </rPh>
    <phoneticPr fontId="1"/>
  </si>
  <si>
    <t>学校名</t>
    <rPh sb="0" eb="2">
      <t>ガッコウ</t>
    </rPh>
    <rPh sb="2" eb="3">
      <t>メイ</t>
    </rPh>
    <phoneticPr fontId="1"/>
  </si>
  <si>
    <t>入学年月日</t>
    <rPh sb="0" eb="2">
      <t>ニュウガク</t>
    </rPh>
    <rPh sb="2" eb="5">
      <t>ネンガッピ</t>
    </rPh>
    <phoneticPr fontId="1"/>
  </si>
  <si>
    <t>円</t>
    <rPh sb="0" eb="1">
      <t>エン</t>
    </rPh>
    <phoneticPr fontId="1"/>
  </si>
  <si>
    <t>人</t>
    <rPh sb="0" eb="1">
      <t>ニン</t>
    </rPh>
    <phoneticPr fontId="1"/>
  </si>
  <si>
    <t>表示ページ</t>
    <rPh sb="0" eb="2">
      <t>ヒョウジ</t>
    </rPh>
    <phoneticPr fontId="3"/>
  </si>
  <si>
    <t>枚目</t>
    <rPh sb="0" eb="2">
      <t>マイメ</t>
    </rPh>
    <phoneticPr fontId="3"/>
  </si>
  <si>
    <t>様式のみ</t>
    <rPh sb="0" eb="2">
      <t>ヨウシキ</t>
    </rPh>
    <phoneticPr fontId="1"/>
  </si>
  <si>
    <t>１枚目のみ表示</t>
    <rPh sb="1" eb="3">
      <t>マイメ</t>
    </rPh>
    <rPh sb="5" eb="7">
      <t>ヒョウジ</t>
    </rPh>
    <phoneticPr fontId="1"/>
  </si>
  <si>
    <t>県</t>
    <rPh sb="0" eb="1">
      <t>ケン</t>
    </rPh>
    <phoneticPr fontId="1"/>
  </si>
  <si>
    <t>都</t>
    <rPh sb="0" eb="1">
      <t>ト</t>
    </rPh>
    <phoneticPr fontId="1"/>
  </si>
  <si>
    <t>府</t>
    <rPh sb="0" eb="1">
      <t>フ</t>
    </rPh>
    <phoneticPr fontId="1"/>
  </si>
  <si>
    <t>道</t>
    <rPh sb="0" eb="1">
      <t>ドウ</t>
    </rPh>
    <phoneticPr fontId="1"/>
  </si>
  <si>
    <t>郡</t>
    <rPh sb="0" eb="1">
      <t>グン</t>
    </rPh>
    <phoneticPr fontId="1"/>
  </si>
  <si>
    <t>氏名フリガナ</t>
    <rPh sb="0" eb="2">
      <t>シメイ</t>
    </rPh>
    <phoneticPr fontId="1"/>
  </si>
  <si>
    <t>都道府県選択</t>
    <rPh sb="0" eb="4">
      <t>トドウフケン</t>
    </rPh>
    <rPh sb="4" eb="6">
      <t>センタク</t>
    </rPh>
    <phoneticPr fontId="1"/>
  </si>
  <si>
    <t>非該当</t>
    <rPh sb="0" eb="3">
      <t>ヒガイトウ</t>
    </rPh>
    <phoneticPr fontId="1"/>
  </si>
  <si>
    <t>一般の障害者</t>
    <rPh sb="0" eb="2">
      <t>イッパン</t>
    </rPh>
    <rPh sb="3" eb="6">
      <t>ショウガイシャ</t>
    </rPh>
    <phoneticPr fontId="1"/>
  </si>
  <si>
    <t>特別障害者</t>
    <rPh sb="0" eb="5">
      <t>トクベツショウガイシャ</t>
    </rPh>
    <phoneticPr fontId="1"/>
  </si>
  <si>
    <t>同居特別障害者</t>
    <rPh sb="0" eb="2">
      <t>ドウキョ</t>
    </rPh>
    <rPh sb="2" eb="7">
      <t>トクベツショウガイシャ</t>
    </rPh>
    <phoneticPr fontId="1"/>
  </si>
  <si>
    <t>都道府県</t>
    <rPh sb="0" eb="4">
      <t>トドウフケン</t>
    </rPh>
    <phoneticPr fontId="1"/>
  </si>
  <si>
    <t>住所続き⇒</t>
    <phoneticPr fontId="1"/>
  </si>
  <si>
    <t>　申告者の</t>
    <rPh sb="1" eb="3">
      <t>シンコク</t>
    </rPh>
    <rPh sb="3" eb="4">
      <t>シャ</t>
    </rPh>
    <phoneticPr fontId="1"/>
  </si>
  <si>
    <t>　自己該当</t>
    <phoneticPr fontId="1"/>
  </si>
  <si>
    <t>世帯主との続柄</t>
    <phoneticPr fontId="1"/>
  </si>
  <si>
    <t>　障害者あり＝✓</t>
    <rPh sb="1" eb="4">
      <t>ショウガイシャ</t>
    </rPh>
    <phoneticPr fontId="1"/>
  </si>
  <si>
    <t>計</t>
    <rPh sb="0" eb="1">
      <t>ケイ</t>
    </rPh>
    <phoneticPr fontId="1"/>
  </si>
  <si>
    <t>円</t>
    <rPh sb="0" eb="1">
      <t>エン</t>
    </rPh>
    <phoneticPr fontId="1"/>
  </si>
  <si>
    <t>給与収入</t>
    <rPh sb="0" eb="2">
      <t>キュウヨ</t>
    </rPh>
    <rPh sb="2" eb="4">
      <t>シュウニュウ</t>
    </rPh>
    <phoneticPr fontId="1"/>
  </si>
  <si>
    <t>所得金額調整控除額</t>
    <rPh sb="0" eb="2">
      <t>ショトク</t>
    </rPh>
    <rPh sb="2" eb="4">
      <t>キンガク</t>
    </rPh>
    <rPh sb="4" eb="8">
      <t>チョウセイコウジョ</t>
    </rPh>
    <rPh sb="8" eb="9">
      <t>ガク</t>
    </rPh>
    <phoneticPr fontId="1"/>
  </si>
  <si>
    <t>所得金額調整控除該当/非該当</t>
    <rPh sb="8" eb="10">
      <t>ガイトウ</t>
    </rPh>
    <rPh sb="11" eb="14">
      <t>ヒガイトウ</t>
    </rPh>
    <phoneticPr fontId="1"/>
  </si>
  <si>
    <t>年末調整の日付</t>
    <rPh sb="0" eb="2">
      <t>ネンマツ</t>
    </rPh>
    <rPh sb="2" eb="4">
      <t>チョウセイ</t>
    </rPh>
    <rPh sb="5" eb="7">
      <t>ヒヅケ</t>
    </rPh>
    <phoneticPr fontId="1"/>
  </si>
  <si>
    <t>扶養親族に特別障害者がいる</t>
    <rPh sb="5" eb="7">
      <t>トクベツ</t>
    </rPh>
    <rPh sb="7" eb="10">
      <t>ショウガイシャ</t>
    </rPh>
    <phoneticPr fontId="1"/>
  </si>
  <si>
    <t>２３歳未満の扶養親族がいる</t>
    <rPh sb="2" eb="3">
      <t>サイ</t>
    </rPh>
    <rPh sb="3" eb="5">
      <t>ミマン</t>
    </rPh>
    <rPh sb="6" eb="10">
      <t>フヨウシンゾク</t>
    </rPh>
    <phoneticPr fontId="1"/>
  </si>
  <si>
    <t>年金以外の所得金額区分</t>
    <rPh sb="0" eb="4">
      <t>ネンキンイガイ</t>
    </rPh>
    <rPh sb="5" eb="7">
      <t>ショトク</t>
    </rPh>
    <rPh sb="7" eb="9">
      <t>キンガク</t>
    </rPh>
    <rPh sb="9" eb="11">
      <t>クブン</t>
    </rPh>
    <phoneticPr fontId="1"/>
  </si>
  <si>
    <t>（１０００万円以下・２０００万円以下・２０００万円超）</t>
    <phoneticPr fontId="1"/>
  </si>
  <si>
    <t>給与所得（最高１０万円まで）</t>
    <rPh sb="0" eb="2">
      <t>キュウヨ</t>
    </rPh>
    <rPh sb="2" eb="4">
      <t>ショトク</t>
    </rPh>
    <rPh sb="5" eb="7">
      <t>サイコウ</t>
    </rPh>
    <rPh sb="9" eb="11">
      <t>マンエン</t>
    </rPh>
    <phoneticPr fontId="1"/>
  </si>
  <si>
    <t>公的年金雑所得（10万円）</t>
    <rPh sb="0" eb="2">
      <t>コウテキ</t>
    </rPh>
    <rPh sb="2" eb="4">
      <t>ネンキン</t>
    </rPh>
    <rPh sb="4" eb="7">
      <t>ザツショトク</t>
    </rPh>
    <rPh sb="10" eb="12">
      <t>マンエン</t>
    </rPh>
    <phoneticPr fontId="1"/>
  </si>
  <si>
    <t>控除合計－１０万円</t>
    <rPh sb="0" eb="2">
      <t>コウジョ</t>
    </rPh>
    <rPh sb="2" eb="4">
      <t>ゴウケイ</t>
    </rPh>
    <rPh sb="7" eb="8">
      <t>マン</t>
    </rPh>
    <rPh sb="8" eb="9">
      <t>エン</t>
    </rPh>
    <phoneticPr fontId="1"/>
  </si>
  <si>
    <t>年金所得と給与所得があり、計10万円　該当/非該当</t>
    <rPh sb="0" eb="2">
      <t>ネンキン</t>
    </rPh>
    <rPh sb="2" eb="4">
      <t>ショトク</t>
    </rPh>
    <rPh sb="5" eb="7">
      <t>キュウヨ</t>
    </rPh>
    <rPh sb="7" eb="9">
      <t>ショトク</t>
    </rPh>
    <rPh sb="13" eb="14">
      <t>ケイ</t>
    </rPh>
    <rPh sb="16" eb="18">
      <t>マンエン</t>
    </rPh>
    <rPh sb="19" eb="21">
      <t>ガイトウ</t>
    </rPh>
    <rPh sb="22" eb="25">
      <t>ヒガイトウ</t>
    </rPh>
    <phoneticPr fontId="1"/>
  </si>
  <si>
    <t>給与収入入力</t>
    <rPh sb="0" eb="2">
      <t>キュウヨ</t>
    </rPh>
    <rPh sb="2" eb="4">
      <t>シュウニュウ</t>
    </rPh>
    <rPh sb="4" eb="6">
      <t>ニュウリョク</t>
    </rPh>
    <phoneticPr fontId="1"/>
  </si>
  <si>
    <t>対象者の生年月日</t>
    <rPh sb="0" eb="3">
      <t>タイショウシャ</t>
    </rPh>
    <rPh sb="4" eb="8">
      <t>セイネンガッピ</t>
    </rPh>
    <phoneticPr fontId="1"/>
  </si>
  <si>
    <t>給与収入が</t>
    <rPh sb="0" eb="2">
      <t>キュウヨ</t>
    </rPh>
    <phoneticPr fontId="1"/>
  </si>
  <si>
    <t>円超　該当/非該当</t>
    <rPh sb="0" eb="1">
      <t>エン</t>
    </rPh>
    <rPh sb="3" eb="5">
      <t>ガイトウ</t>
    </rPh>
    <rPh sb="6" eb="9">
      <t>ヒガイトウ</t>
    </rPh>
    <phoneticPr fontId="1"/>
  </si>
  <si>
    <t>（給与収入が８５０万円超の場合、）</t>
    <rPh sb="1" eb="3">
      <t>キュウヨ</t>
    </rPh>
    <rPh sb="3" eb="5">
      <t>シュウニュウ</t>
    </rPh>
    <rPh sb="9" eb="11">
      <t>マンエン</t>
    </rPh>
    <rPh sb="11" eb="12">
      <t>チョウ</t>
    </rPh>
    <rPh sb="13" eb="15">
      <t>バアイ</t>
    </rPh>
    <phoneticPr fontId="1"/>
  </si>
  <si>
    <t>（C)勤労学生</t>
    <rPh sb="3" eb="5">
      <t>キンロウ</t>
    </rPh>
    <rPh sb="5" eb="7">
      <t>ガクセイ</t>
    </rPh>
    <phoneticPr fontId="1"/>
  </si>
  <si>
    <t>（D)障害者</t>
    <rPh sb="3" eb="6">
      <t>ショウガイシャ</t>
    </rPh>
    <phoneticPr fontId="1"/>
  </si>
  <si>
    <t>障害の程度や等級</t>
    <phoneticPr fontId="1"/>
  </si>
  <si>
    <t>A</t>
    <phoneticPr fontId="1"/>
  </si>
  <si>
    <t>公的年金収入入力</t>
    <rPh sb="0" eb="2">
      <t>コウテキ</t>
    </rPh>
    <rPh sb="2" eb="4">
      <t>ネンキン</t>
    </rPh>
    <rPh sb="4" eb="6">
      <t>シュウニュウ</t>
    </rPh>
    <rPh sb="6" eb="8">
      <t>ニュウリョク</t>
    </rPh>
    <phoneticPr fontId="1"/>
  </si>
  <si>
    <t>本人または、同一生計配偶者または、</t>
    <rPh sb="0" eb="2">
      <t>ホンニン</t>
    </rPh>
    <rPh sb="6" eb="8">
      <t>ドウイツ</t>
    </rPh>
    <rPh sb="8" eb="10">
      <t>セイケイ</t>
    </rPh>
    <rPh sb="10" eb="13">
      <t>ハイグウシャ</t>
    </rPh>
    <phoneticPr fontId="1"/>
  </si>
  <si>
    <t>いる</t>
    <phoneticPr fontId="1"/>
  </si>
  <si>
    <t>いない</t>
  </si>
  <si>
    <t>いない</t>
    <phoneticPr fontId="1"/>
  </si>
  <si>
    <t>給与所得控除後の金額　</t>
    <rPh sb="0" eb="2">
      <t>キュウヨ</t>
    </rPh>
    <rPh sb="2" eb="4">
      <t>ショトク</t>
    </rPh>
    <rPh sb="4" eb="6">
      <t>コウジョ</t>
    </rPh>
    <rPh sb="6" eb="7">
      <t>ゴ</t>
    </rPh>
    <rPh sb="8" eb="10">
      <t>キンガク</t>
    </rPh>
    <phoneticPr fontId="1"/>
  </si>
  <si>
    <t>給与所得　</t>
    <rPh sb="0" eb="2">
      <t>キュウヨ</t>
    </rPh>
    <rPh sb="2" eb="4">
      <t>ショトク</t>
    </rPh>
    <phoneticPr fontId="1"/>
  </si>
  <si>
    <t>同居/別居</t>
    <rPh sb="0" eb="2">
      <t>ドウキョ</t>
    </rPh>
    <rPh sb="3" eb="5">
      <t>ベッキョ</t>
    </rPh>
    <phoneticPr fontId="1"/>
  </si>
  <si>
    <t>件数</t>
    <rPh sb="0" eb="2">
      <t>ケンスウ</t>
    </rPh>
    <phoneticPr fontId="1"/>
  </si>
  <si>
    <t>申告書枚数</t>
    <rPh sb="0" eb="3">
      <t>シンコクショ</t>
    </rPh>
    <rPh sb="3" eb="5">
      <t>マイスウ</t>
    </rPh>
    <phoneticPr fontId="1"/>
  </si>
  <si>
    <t>１６歳未満</t>
    <rPh sb="2" eb="3">
      <t>サイ</t>
    </rPh>
    <rPh sb="3" eb="5">
      <t>ミマン</t>
    </rPh>
    <phoneticPr fontId="1"/>
  </si>
  <si>
    <t>扶養親族</t>
    <rPh sb="0" eb="4">
      <t>フヨウシンゾク</t>
    </rPh>
    <phoneticPr fontId="1"/>
  </si>
  <si>
    <t>１６歳以上</t>
    <rPh sb="2" eb="3">
      <t>サイ</t>
    </rPh>
    <rPh sb="3" eb="5">
      <t>イジョウ</t>
    </rPh>
    <phoneticPr fontId="1"/>
  </si>
  <si>
    <t>このうち障害の程度が1級または2級と記載されている人は、特別障害者になります。</t>
  </si>
  <si>
    <t>このうち障害の程度が恩給法に定める特別項症から第3項症までの人は、特別障害者となります。</t>
  </si>
  <si>
    <t>申告者のマイナンバー入力</t>
    <rPh sb="0" eb="3">
      <t>シンコクシャ</t>
    </rPh>
    <rPh sb="10" eb="12">
      <t>ニュウリョク</t>
    </rPh>
    <phoneticPr fontId="1"/>
  </si>
  <si>
    <t>入力必要</t>
    <rPh sb="0" eb="2">
      <t>ニュウリョク</t>
    </rPh>
    <rPh sb="2" eb="4">
      <t>ヒツヨウ</t>
    </rPh>
    <phoneticPr fontId="1"/>
  </si>
  <si>
    <t>入力不要</t>
    <rPh sb="0" eb="2">
      <t>ニュウリョク</t>
    </rPh>
    <rPh sb="2" eb="4">
      <t>フヨウ</t>
    </rPh>
    <phoneticPr fontId="1"/>
  </si>
  <si>
    <t>配偶者・扶養親族のマイナンバー入力</t>
    <rPh sb="0" eb="3">
      <t>ハイグウシャ</t>
    </rPh>
    <rPh sb="4" eb="6">
      <t>フヨウ</t>
    </rPh>
    <rPh sb="6" eb="8">
      <t>シンゾク</t>
    </rPh>
    <rPh sb="15" eb="17">
      <t>ニュウリョク</t>
    </rPh>
    <phoneticPr fontId="1"/>
  </si>
  <si>
    <t>給与所得控除後の金額</t>
    <rPh sb="0" eb="2">
      <t>キュウヨ</t>
    </rPh>
    <rPh sb="2" eb="4">
      <t>ショトク</t>
    </rPh>
    <rPh sb="4" eb="7">
      <t>コウジョゴ</t>
    </rPh>
    <rPh sb="8" eb="10">
      <t>キンガク</t>
    </rPh>
    <phoneticPr fontId="1"/>
  </si>
  <si>
    <t>６５歳未満</t>
    <rPh sb="2" eb="3">
      <t>サイ</t>
    </rPh>
    <rPh sb="3" eb="5">
      <t>ミマン</t>
    </rPh>
    <phoneticPr fontId="1"/>
  </si>
  <si>
    <t>６５歳以上</t>
    <rPh sb="2" eb="3">
      <t>サイ</t>
    </rPh>
    <rPh sb="3" eb="5">
      <t>イジョウ</t>
    </rPh>
    <phoneticPr fontId="1"/>
  </si>
  <si>
    <t>要印刷</t>
    <rPh sb="0" eb="1">
      <t>ヨウ</t>
    </rPh>
    <rPh sb="1" eb="3">
      <t>インサツ</t>
    </rPh>
    <phoneticPr fontId="1"/>
  </si>
  <si>
    <t>　ている手帳・認定証の種類</t>
    <rPh sb="7" eb="10">
      <t>ニンテイショウ</t>
    </rPh>
    <phoneticPr fontId="1"/>
  </si>
  <si>
    <t>障害の状態または交付を受け</t>
    <rPh sb="0" eb="2">
      <t>ショウガイ</t>
    </rPh>
    <rPh sb="3" eb="5">
      <t>ジョウタイ</t>
    </rPh>
    <phoneticPr fontId="1"/>
  </si>
  <si>
    <t>手帳・証明書の</t>
    <rPh sb="0" eb="2">
      <t>テチョウ</t>
    </rPh>
    <rPh sb="3" eb="6">
      <t>ショウメイショ</t>
    </rPh>
    <phoneticPr fontId="1"/>
  </si>
  <si>
    <t>寡婦</t>
    <rPh sb="0" eb="2">
      <t>カフ</t>
    </rPh>
    <phoneticPr fontId="1"/>
  </si>
  <si>
    <t>ひとり親</t>
    <rPh sb="3" eb="4">
      <t>オヤ</t>
    </rPh>
    <phoneticPr fontId="1"/>
  </si>
  <si>
    <t>勤労学生</t>
    <rPh sb="0" eb="2">
      <t>キンロウ</t>
    </rPh>
    <rPh sb="2" eb="4">
      <t>ガクセイ</t>
    </rPh>
    <phoneticPr fontId="1"/>
  </si>
  <si>
    <t>本人</t>
    <rPh sb="0" eb="2">
      <t>ホンニン</t>
    </rPh>
    <phoneticPr fontId="1"/>
  </si>
  <si>
    <t>配偶者</t>
    <rPh sb="0" eb="3">
      <t>ハイグウシャ</t>
    </rPh>
    <phoneticPr fontId="1"/>
  </si>
  <si>
    <t>扶養親族</t>
    <rPh sb="0" eb="4">
      <t>フヨウシンゾク</t>
    </rPh>
    <phoneticPr fontId="1"/>
  </si>
  <si>
    <t>マイナンバー</t>
    <phoneticPr fontId="1"/>
  </si>
  <si>
    <t>生年月日</t>
    <rPh sb="0" eb="4">
      <t>セイネンガッピ</t>
    </rPh>
    <phoneticPr fontId="1"/>
  </si>
  <si>
    <t>年号</t>
    <rPh sb="0" eb="2">
      <t>ネンゴウ</t>
    </rPh>
    <phoneticPr fontId="1"/>
  </si>
  <si>
    <t>（A)ひとり親</t>
    <rPh sb="6" eb="7">
      <t>オヤ</t>
    </rPh>
    <phoneticPr fontId="1"/>
  </si>
  <si>
    <t>（B)寡婦</t>
    <rPh sb="3" eb="5">
      <t>カフ</t>
    </rPh>
    <phoneticPr fontId="1"/>
  </si>
  <si>
    <t>（A)ひとり親　　次のいずれにも該当する人が対象となります。</t>
    <rPh sb="6" eb="7">
      <t>オヤ</t>
    </rPh>
    <phoneticPr fontId="1"/>
  </si>
  <si>
    <t>２ランク目の始まり金額＆引く金額　A</t>
    <rPh sb="4" eb="5">
      <t>メ</t>
    </rPh>
    <rPh sb="6" eb="7">
      <t>ハジ</t>
    </rPh>
    <rPh sb="9" eb="11">
      <t>キンガク</t>
    </rPh>
    <rPh sb="12" eb="13">
      <t>ヒ</t>
    </rPh>
    <rPh sb="14" eb="16">
      <t>キンガク</t>
    </rPh>
    <phoneticPr fontId="1"/>
  </si>
  <si>
    <t>B</t>
    <phoneticPr fontId="1"/>
  </si>
  <si>
    <t>1000万円以下</t>
    <phoneticPr fontId="1"/>
  </si>
  <si>
    <t>1000万円超2000万円以下</t>
    <phoneticPr fontId="1"/>
  </si>
  <si>
    <t>2000万円超</t>
    <phoneticPr fontId="1"/>
  </si>
  <si>
    <t>引く金額　　C</t>
    <rPh sb="0" eb="1">
      <t>ヒ</t>
    </rPh>
    <rPh sb="2" eb="4">
      <t>キンガク</t>
    </rPh>
    <phoneticPr fontId="1"/>
  </si>
  <si>
    <t>年金以外の所得金額</t>
    <rPh sb="0" eb="4">
      <t>ネンキンイガイ</t>
    </rPh>
    <rPh sb="5" eb="7">
      <t>ショトク</t>
    </rPh>
    <rPh sb="7" eb="9">
      <t>キンガク</t>
    </rPh>
    <phoneticPr fontId="1"/>
  </si>
  <si>
    <t>3ランク</t>
    <phoneticPr fontId="1"/>
  </si>
  <si>
    <t>4ランク</t>
  </si>
  <si>
    <t>5ランク</t>
  </si>
  <si>
    <t>6ランク</t>
  </si>
  <si>
    <t>年末調整の日</t>
    <rPh sb="0" eb="4">
      <t>ネンマツチョウセイ</t>
    </rPh>
    <rPh sb="5" eb="6">
      <t>ヒ</t>
    </rPh>
    <phoneticPr fontId="1"/>
  </si>
  <si>
    <t>年金以外の所得金額</t>
    <rPh sb="5" eb="7">
      <t>ショトク</t>
    </rPh>
    <rPh sb="7" eb="9">
      <t>キンガク</t>
    </rPh>
    <phoneticPr fontId="1"/>
  </si>
  <si>
    <t>年齢・年金以外の所得により適用される速算表</t>
    <rPh sb="0" eb="2">
      <t>ネンレイ</t>
    </rPh>
    <rPh sb="3" eb="5">
      <t>ネンキン</t>
    </rPh>
    <rPh sb="5" eb="7">
      <t>イガイ</t>
    </rPh>
    <rPh sb="8" eb="10">
      <t>ショトク</t>
    </rPh>
    <rPh sb="13" eb="15">
      <t>テキヨウ</t>
    </rPh>
    <rPh sb="18" eb="21">
      <t>ソクサンヒョウ</t>
    </rPh>
    <phoneticPr fontId="1"/>
  </si>
  <si>
    <t>年金収入</t>
    <rPh sb="0" eb="2">
      <t>ネンキン</t>
    </rPh>
    <rPh sb="2" eb="4">
      <t>シュウニュウ</t>
    </rPh>
    <phoneticPr fontId="1"/>
  </si>
  <si>
    <t>かける数</t>
    <rPh sb="3" eb="4">
      <t>カズ</t>
    </rPh>
    <phoneticPr fontId="1"/>
  </si>
  <si>
    <t>引く金額　C</t>
    <rPh sb="0" eb="1">
      <t>ヒ</t>
    </rPh>
    <rPh sb="2" eb="4">
      <t>キンガク</t>
    </rPh>
    <phoneticPr fontId="1"/>
  </si>
  <si>
    <t>年金の雑所得</t>
    <rPh sb="0" eb="2">
      <t>ネンキン</t>
    </rPh>
    <rPh sb="3" eb="6">
      <t>ザツショトク</t>
    </rPh>
    <phoneticPr fontId="1"/>
  </si>
  <si>
    <t>B</t>
    <phoneticPr fontId="1"/>
  </si>
  <si>
    <t>年金収入から雑所得算出</t>
    <rPh sb="0" eb="2">
      <t>ネンキン</t>
    </rPh>
    <rPh sb="2" eb="4">
      <t>シュウニュウ</t>
    </rPh>
    <rPh sb="6" eb="7">
      <t>ザツ</t>
    </rPh>
    <rPh sb="7" eb="11">
      <t>ショトクサンシュツ</t>
    </rPh>
    <phoneticPr fontId="1"/>
  </si>
  <si>
    <t>申告者氏名</t>
    <rPh sb="0" eb="2">
      <t>シンコク</t>
    </rPh>
    <rPh sb="3" eb="5">
      <t>シメイ</t>
    </rPh>
    <phoneticPr fontId="1"/>
  </si>
  <si>
    <t>状況（申告者のみ）</t>
    <rPh sb="3" eb="6">
      <t>シンコクシャ</t>
    </rPh>
    <phoneticPr fontId="1"/>
  </si>
  <si>
    <t>　・合計所得金額が75万円以下で勤労に基づく所得以外の所得が10万円以下であること</t>
    <phoneticPr fontId="1"/>
  </si>
  <si>
    <t>　・給与所得などの勤労による所得があること</t>
    <phoneticPr fontId="1"/>
  </si>
  <si>
    <t>　・特定の学校の学生、生徒であること</t>
    <phoneticPr fontId="1"/>
  </si>
  <si>
    <t>（C)勤労学生　　申告者本人が次のいずれにも該当する人が対象となります。</t>
    <rPh sb="9" eb="12">
      <t>シンコクシャ</t>
    </rPh>
    <rPh sb="12" eb="14">
      <t>ホンニン</t>
    </rPh>
    <phoneticPr fontId="1"/>
  </si>
  <si>
    <t>　・12/31現在婚姻をしていない人または、　配偶者の生死が不明な人</t>
    <rPh sb="7" eb="9">
      <t>ゲンザイ</t>
    </rPh>
    <rPh sb="9" eb="11">
      <t>コンイン</t>
    </rPh>
    <rPh sb="17" eb="18">
      <t>ヒト</t>
    </rPh>
    <phoneticPr fontId="1"/>
  </si>
  <si>
    <t>　・夫と離婚後、婚姻しておらず、扶養親族がある人　または、夫と死別後、婚姻をしていない人</t>
    <rPh sb="2" eb="3">
      <t>オット</t>
    </rPh>
    <rPh sb="4" eb="6">
      <t>リコン</t>
    </rPh>
    <rPh sb="6" eb="7">
      <t>ゴ</t>
    </rPh>
    <rPh sb="8" eb="10">
      <t>コンイン</t>
    </rPh>
    <rPh sb="16" eb="20">
      <t>フヨウシンゾク</t>
    </rPh>
    <rPh sb="23" eb="24">
      <t>ヒト</t>
    </rPh>
    <phoneticPr fontId="1"/>
  </si>
  <si>
    <t>　・（A）ひとり親には該当しない人</t>
    <rPh sb="8" eb="9">
      <t>オヤ</t>
    </rPh>
    <rPh sb="11" eb="13">
      <t>ガイトウ</t>
    </rPh>
    <rPh sb="16" eb="17">
      <t>ヒト</t>
    </rPh>
    <phoneticPr fontId="1"/>
  </si>
  <si>
    <t>申告者の自己該当の要件</t>
    <rPh sb="0" eb="3">
      <t>シンコクシャ</t>
    </rPh>
    <rPh sb="4" eb="6">
      <t>ジコ</t>
    </rPh>
    <rPh sb="6" eb="8">
      <t>ガイトウ</t>
    </rPh>
    <rPh sb="9" eb="11">
      <t>ヨウケン</t>
    </rPh>
    <phoneticPr fontId="1"/>
  </si>
  <si>
    <t>勤労による所得</t>
    <rPh sb="0" eb="2">
      <t>キンロウ</t>
    </rPh>
    <rPh sb="5" eb="7">
      <t>ショトク</t>
    </rPh>
    <phoneticPr fontId="1"/>
  </si>
  <si>
    <t>の種類/その所得見積額</t>
    <rPh sb="6" eb="8">
      <t>ショトク</t>
    </rPh>
    <rPh sb="8" eb="11">
      <t>ミツモリガク</t>
    </rPh>
    <phoneticPr fontId="1"/>
  </si>
  <si>
    <t>従たる給与についての扶養控除等申告書の提出</t>
    <rPh sb="0" eb="1">
      <t>ジュウ</t>
    </rPh>
    <rPh sb="3" eb="5">
      <t>キュウヨ</t>
    </rPh>
    <rPh sb="10" eb="14">
      <t>フヨウコウジョ</t>
    </rPh>
    <rPh sb="14" eb="15">
      <t>トウ</t>
    </rPh>
    <rPh sb="15" eb="18">
      <t>シンコクショ</t>
    </rPh>
    <rPh sb="19" eb="21">
      <t>テイシュツ</t>
    </rPh>
    <phoneticPr fontId="1"/>
  </si>
  <si>
    <t>従たる給与</t>
    <rPh sb="0" eb="1">
      <t>ジュウ</t>
    </rPh>
    <rPh sb="3" eb="5">
      <t>キュウヨ</t>
    </rPh>
    <phoneticPr fontId="1"/>
  </si>
  <si>
    <t>提出あり</t>
    <rPh sb="0" eb="2">
      <t>テイシュツ</t>
    </rPh>
    <phoneticPr fontId="1"/>
  </si>
  <si>
    <t>提出なし</t>
    <rPh sb="0" eb="2">
      <t>テイシュツ</t>
    </rPh>
    <phoneticPr fontId="1"/>
  </si>
  <si>
    <t>２か所以上から給与等の支払を受けていて、主たる給与だけでは、</t>
    <phoneticPr fontId="1"/>
  </si>
  <si>
    <t>←　提出あり・提出なし</t>
    <rPh sb="2" eb="4">
      <t>テイシュツ</t>
    </rPh>
    <rPh sb="7" eb="9">
      <t>テイシュツ</t>
    </rPh>
    <phoneticPr fontId="1"/>
  </si>
  <si>
    <t>扶養控除等が控除しきれないと見込まれる場合に提出することができます。</t>
    <rPh sb="19" eb="21">
      <t>バアイ</t>
    </rPh>
    <rPh sb="22" eb="24">
      <t>テイシュツ</t>
    </rPh>
    <phoneticPr fontId="1"/>
  </si>
  <si>
    <t>有</t>
    <rPh sb="0" eb="1">
      <t>アリ</t>
    </rPh>
    <phoneticPr fontId="1"/>
  </si>
  <si>
    <t>収入を４で割り千円未満切捨てA　A×2.4＋１０万</t>
    <rPh sb="0" eb="2">
      <t>シュウニュウ</t>
    </rPh>
    <rPh sb="5" eb="6">
      <t>ワ</t>
    </rPh>
    <rPh sb="7" eb="11">
      <t>センエンミマン</t>
    </rPh>
    <rPh sb="11" eb="13">
      <t>キリス</t>
    </rPh>
    <rPh sb="24" eb="25">
      <t>マン</t>
    </rPh>
    <phoneticPr fontId="1"/>
  </si>
  <si>
    <t>収入を４で割り千円未満切捨てA　A×2.8-8万</t>
    <rPh sb="0" eb="2">
      <t>シュウニュウ</t>
    </rPh>
    <rPh sb="5" eb="6">
      <t>ワ</t>
    </rPh>
    <rPh sb="7" eb="11">
      <t>センエンミマン</t>
    </rPh>
    <rPh sb="11" eb="13">
      <t>キリス</t>
    </rPh>
    <rPh sb="23" eb="24">
      <t>マン</t>
    </rPh>
    <phoneticPr fontId="1"/>
  </si>
  <si>
    <t>収入を４で割り千円未満切捨てA　A×3.2-44万</t>
    <rPh sb="0" eb="2">
      <t>シュウニュウ</t>
    </rPh>
    <rPh sb="5" eb="6">
      <t>ワ</t>
    </rPh>
    <rPh sb="7" eb="11">
      <t>センエンミマン</t>
    </rPh>
    <rPh sb="11" eb="13">
      <t>キリス</t>
    </rPh>
    <rPh sb="24" eb="25">
      <t>マン</t>
    </rPh>
    <phoneticPr fontId="1"/>
  </si>
  <si>
    <t>収入×0.9-110万</t>
    <rPh sb="0" eb="2">
      <t>シュウニュウ</t>
    </rPh>
    <rPh sb="10" eb="11">
      <t>マン</t>
    </rPh>
    <phoneticPr fontId="1"/>
  </si>
  <si>
    <t>収入－195万</t>
    <rPh sb="0" eb="2">
      <t>シュウニュウ</t>
    </rPh>
    <rPh sb="6" eb="7">
      <t>マン</t>
    </rPh>
    <phoneticPr fontId="1"/>
  </si>
  <si>
    <t>給与所得の速算表から</t>
    <rPh sb="0" eb="2">
      <t>キュウヨ</t>
    </rPh>
    <rPh sb="2" eb="4">
      <t>ショトク</t>
    </rPh>
    <rPh sb="5" eb="8">
      <t>ソクサンヒョウ</t>
    </rPh>
    <phoneticPr fontId="1"/>
  </si>
  <si>
    <t>55万円控除</t>
    <rPh sb="2" eb="6">
      <t>マンエンコウジョ</t>
    </rPh>
    <phoneticPr fontId="1"/>
  </si>
  <si>
    <t>年金による所得がある</t>
    <rPh sb="0" eb="2">
      <t>ネンキン</t>
    </rPh>
    <rPh sb="5" eb="7">
      <t>ショトク</t>
    </rPh>
    <phoneticPr fontId="1"/>
  </si>
  <si>
    <r>
      <t>　（公的年金収入を入力欄</t>
    </r>
    <r>
      <rPr>
        <sz val="11"/>
        <color theme="1"/>
        <rFont val="Segoe UI Symbol"/>
        <family val="2"/>
      </rPr>
      <t>↗</t>
    </r>
    <r>
      <rPr>
        <sz val="11"/>
        <color theme="1"/>
        <rFont val="ＭＳ Ｐ明朝"/>
        <family val="2"/>
        <charset val="128"/>
      </rPr>
      <t>へ入力してください）</t>
    </r>
    <rPh sb="2" eb="6">
      <t>コウテキネンキン</t>
    </rPh>
    <rPh sb="6" eb="8">
      <t>シュウニュウ</t>
    </rPh>
    <rPh sb="9" eb="11">
      <t>ニュウリョク</t>
    </rPh>
    <rPh sb="11" eb="12">
      <t>ラン</t>
    </rPh>
    <rPh sb="14" eb="16">
      <t>ニュウリョク</t>
    </rPh>
    <phoneticPr fontId="1"/>
  </si>
  <si>
    <t>　・合計所得が５００万円以下の人（給与収入だけの場合、給与収入6,777,778円以下となります。）</t>
    <rPh sb="2" eb="4">
      <t>ゴウケイ</t>
    </rPh>
    <rPh sb="4" eb="6">
      <t>ショトク</t>
    </rPh>
    <rPh sb="10" eb="14">
      <t>マンエンイカ</t>
    </rPh>
    <rPh sb="15" eb="16">
      <t>ヒト</t>
    </rPh>
    <rPh sb="17" eb="19">
      <t>キュウヨ</t>
    </rPh>
    <rPh sb="19" eb="21">
      <t>シュウニュウ</t>
    </rPh>
    <rPh sb="24" eb="26">
      <t>バアイ</t>
    </rPh>
    <rPh sb="27" eb="29">
      <t>キュウヨ</t>
    </rPh>
    <rPh sb="29" eb="31">
      <t>シュウニュウ</t>
    </rPh>
    <rPh sb="41" eb="43">
      <t>イカ</t>
    </rPh>
    <phoneticPr fontId="1"/>
  </si>
  <si>
    <t>（B)寡婦　　次のいずれにも該当する人が対象となります。　（女性のみが対象）</t>
    <rPh sb="3" eb="5">
      <t>カフ</t>
    </rPh>
    <rPh sb="30" eb="32">
      <t>ジョセイ</t>
    </rPh>
    <rPh sb="35" eb="37">
      <t>タイショウ</t>
    </rPh>
    <phoneticPr fontId="1"/>
  </si>
  <si>
    <t>　　（イ）～（チ）に該当するが、特別障害者には当てはまらない場合は、一般の障害者となります。</t>
    <rPh sb="10" eb="12">
      <t>ガイトウ</t>
    </rPh>
    <rPh sb="16" eb="18">
      <t>トクベツ</t>
    </rPh>
    <rPh sb="18" eb="21">
      <t>ショウガイシャ</t>
    </rPh>
    <rPh sb="23" eb="24">
      <t>ア</t>
    </rPh>
    <rPh sb="30" eb="32">
      <t>バアイ</t>
    </rPh>
    <rPh sb="34" eb="36">
      <t>イッパン</t>
    </rPh>
    <rPh sb="37" eb="40">
      <t>ショウガイシャ</t>
    </rPh>
    <phoneticPr fontId="1"/>
  </si>
  <si>
    <t>（二）身体障害者手帳の交付を受け、身体上の障害がある人として記載されている人</t>
    <rPh sb="1" eb="2">
      <t>ニ</t>
    </rPh>
    <phoneticPr fontId="1"/>
  </si>
  <si>
    <t>（ホ）戦傷病者特別援護法の規定により戦傷病者手帳の交付を受けている人</t>
    <phoneticPr fontId="1"/>
  </si>
  <si>
    <t>従たる</t>
    <rPh sb="0" eb="1">
      <t>ジュウ</t>
    </rPh>
    <phoneticPr fontId="1"/>
  </si>
  <si>
    <t>給与所得、退職所得、雑所得、事業所得↑　　</t>
    <phoneticPr fontId="1"/>
  </si>
  <si>
    <t>３０行目</t>
    <rPh sb="2" eb="4">
      <t>ギョウメ</t>
    </rPh>
    <phoneticPr fontId="1"/>
  </si>
  <si>
    <t>３１行目</t>
    <rPh sb="2" eb="4">
      <t>ギョウメ</t>
    </rPh>
    <phoneticPr fontId="1"/>
  </si>
  <si>
    <t>障害者</t>
    <rPh sb="0" eb="3">
      <t>ショウガイシャ</t>
    </rPh>
    <phoneticPr fontId="1"/>
  </si>
  <si>
    <t>（申告者が障害者に該当する場合に入力）</t>
    <rPh sb="5" eb="8">
      <t>ショウガイシャ</t>
    </rPh>
    <rPh sb="9" eb="11">
      <t>ガイトウ</t>
    </rPh>
    <rPh sb="13" eb="15">
      <t>バアイ</t>
    </rPh>
    <rPh sb="16" eb="18">
      <t>ニュウリョク</t>
    </rPh>
    <phoneticPr fontId="1"/>
  </si>
  <si>
    <t>障害者</t>
    <rPh sb="0" eb="3">
      <t>ショウガイシャ</t>
    </rPh>
    <phoneticPr fontId="1"/>
  </si>
  <si>
    <t>（D)障害の状況</t>
    <rPh sb="3" eb="5">
      <t>ショウガイ</t>
    </rPh>
    <rPh sb="6" eb="8">
      <t>ジョウキョウ</t>
    </rPh>
    <phoneticPr fontId="1"/>
  </si>
  <si>
    <t>（C)勤労学生の</t>
    <rPh sb="3" eb="7">
      <t>キンロウガクセイ</t>
    </rPh>
    <phoneticPr fontId="1"/>
  </si>
  <si>
    <t>　（１）配偶者以外の親族（6親等内の血族および3親等内の姻族）または　いわゆる里子　や市町村長から養護を委託された老人　　　　（２）申告者と生計を一にしている</t>
    <phoneticPr fontId="1"/>
  </si>
  <si>
    <t>　（3）年間の合計所得金額が48万円以下（給与のみの場合は給与収入が103万円以下）　　　　（4）青色申告者の事業専従者として給与の支払を年内に受けていない　または白色申告者の事業専従者でない</t>
    <rPh sb="69" eb="71">
      <t>ネンナイ</t>
    </rPh>
    <phoneticPr fontId="1"/>
  </si>
  <si>
    <t>　↓申告者と同居・別居の別</t>
    <rPh sb="2" eb="5">
      <t>シンコクシャ</t>
    </rPh>
    <rPh sb="6" eb="8">
      <t>ドウキョ</t>
    </rPh>
    <rPh sb="9" eb="11">
      <t>ベッキョ</t>
    </rPh>
    <rPh sb="12" eb="13">
      <t>ベツ</t>
    </rPh>
    <phoneticPr fontId="1"/>
  </si>
  <si>
    <t>※※※※※※※※※※※※</t>
    <phoneticPr fontId="1"/>
  </si>
  <si>
    <t>入力不要の場合、申告書に</t>
    <rPh sb="0" eb="2">
      <t>ニュウリョク</t>
    </rPh>
    <rPh sb="2" eb="4">
      <t>フヨウ</t>
    </rPh>
    <rPh sb="5" eb="7">
      <t>バアイ</t>
    </rPh>
    <rPh sb="8" eb="11">
      <t>シンコクショ</t>
    </rPh>
    <phoneticPr fontId="1"/>
  </si>
  <si>
    <t>と印字する</t>
    <rPh sb="1" eb="3">
      <t>インジ</t>
    </rPh>
    <phoneticPr fontId="1"/>
  </si>
  <si>
    <t>印字する</t>
    <rPh sb="0" eb="2">
      <t>インジ</t>
    </rPh>
    <phoneticPr fontId="1"/>
  </si>
  <si>
    <t>印字しない</t>
    <rPh sb="0" eb="2">
      <t>インジ</t>
    </rPh>
    <phoneticPr fontId="1"/>
  </si>
  <si>
    <t>障害者氏名</t>
    <rPh sb="0" eb="3">
      <t>ショウガイシャ</t>
    </rPh>
    <rPh sb="3" eb="5">
      <t>シメイ</t>
    </rPh>
    <phoneticPr fontId="1"/>
  </si>
  <si>
    <t>整理番号</t>
    <rPh sb="0" eb="4">
      <t>セイリバンゴウ</t>
    </rPh>
    <phoneticPr fontId="1"/>
  </si>
  <si>
    <t>整理番号</t>
    <rPh sb="0" eb="4">
      <t>セイリバンゴウ</t>
    </rPh>
    <phoneticPr fontId="1"/>
  </si>
  <si>
    <t>　　特別障害者の内、申告者・配偶者・生計を一にする親族のどなたかと同居している人は同居特別障害者となります。</t>
    <rPh sb="8" eb="9">
      <t>ウチ</t>
    </rPh>
    <rPh sb="10" eb="13">
      <t>シンコクシャ</t>
    </rPh>
    <rPh sb="39" eb="40">
      <t>ヒト</t>
    </rPh>
    <phoneticPr fontId="1"/>
  </si>
  <si>
    <t>　　　　この場合の同居する配偶者・生計を一にする親族は、申告者の扶養に入っている・いないは関係ありません。</t>
    <rPh sb="6" eb="8">
      <t>バアイ</t>
    </rPh>
    <rPh sb="9" eb="11">
      <t>ドウキョ</t>
    </rPh>
    <rPh sb="13" eb="16">
      <t>ハイグウシャ</t>
    </rPh>
    <rPh sb="17" eb="19">
      <t>セイケイ</t>
    </rPh>
    <rPh sb="20" eb="21">
      <t>イツ</t>
    </rPh>
    <rPh sb="24" eb="26">
      <t>シンゾク</t>
    </rPh>
    <rPh sb="28" eb="31">
      <t>シンコクシャ</t>
    </rPh>
    <rPh sb="32" eb="34">
      <t>フヨウ</t>
    </rPh>
    <rPh sb="35" eb="36">
      <t>ハイ</t>
    </rPh>
    <rPh sb="45" eb="47">
      <t>カンケイ</t>
    </rPh>
    <phoneticPr fontId="1"/>
  </si>
  <si>
    <t>申告者の情報を入力してください。　　その後、②扶養親族等の情報を入力し、③印刷のシートで申告書を印刷してください。</t>
    <rPh sb="0" eb="2">
      <t>シンコク</t>
    </rPh>
    <rPh sb="2" eb="3">
      <t>シャ</t>
    </rPh>
    <rPh sb="4" eb="6">
      <t>ジョウホウ</t>
    </rPh>
    <rPh sb="7" eb="9">
      <t>ニュウリョク</t>
    </rPh>
    <rPh sb="20" eb="21">
      <t>ゴ</t>
    </rPh>
    <rPh sb="23" eb="27">
      <t>フヨウシンゾク</t>
    </rPh>
    <rPh sb="27" eb="28">
      <t>トウ</t>
    </rPh>
    <rPh sb="29" eb="31">
      <t>ジョウホウ</t>
    </rPh>
    <rPh sb="32" eb="34">
      <t>ニュウリョク</t>
    </rPh>
    <rPh sb="37" eb="39">
      <t>インサツ</t>
    </rPh>
    <rPh sb="44" eb="47">
      <t>シンコクショ</t>
    </rPh>
    <rPh sb="48" eb="50">
      <t>インサツ</t>
    </rPh>
    <phoneticPr fontId="1"/>
  </si>
  <si>
    <t>こちらでは、給与・年金の収入から所得を算出することができます。</t>
    <rPh sb="6" eb="8">
      <t>キュウヨ</t>
    </rPh>
    <rPh sb="9" eb="11">
      <t>ネンキン</t>
    </rPh>
    <rPh sb="12" eb="14">
      <t>シュウニュウ</t>
    </rPh>
    <rPh sb="16" eb="18">
      <t>ショトク</t>
    </rPh>
    <rPh sb="19" eb="21">
      <t>サンシュツ</t>
    </rPh>
    <phoneticPr fontId="1"/>
  </si>
  <si>
    <t>　　特定扶養親族　　控除対象扶養親族のうち、年齢が１９歳以上２３歳未満の方　（このファイルでは、生年月日により自動で判断しています）</t>
    <rPh sb="2" eb="4">
      <t>トクテイ</t>
    </rPh>
    <rPh sb="4" eb="6">
      <t>フヨウ</t>
    </rPh>
    <rPh sb="6" eb="8">
      <t>シンゾク</t>
    </rPh>
    <rPh sb="32" eb="33">
      <t>サイ</t>
    </rPh>
    <rPh sb="33" eb="35">
      <t>ミマン</t>
    </rPh>
    <rPh sb="48" eb="52">
      <t>セイネンガッピ</t>
    </rPh>
    <rPh sb="55" eb="57">
      <t>ジドウ</t>
    </rPh>
    <rPh sb="58" eb="60">
      <t>ハンダン</t>
    </rPh>
    <phoneticPr fontId="1"/>
  </si>
  <si>
    <t>　　老人扶養親族　　控除対象扶養親族のうち、年齢が70歳以上の方　（このファイルでは、生年月日により自動で判断しています）</t>
    <rPh sb="2" eb="4">
      <t>ロウジン</t>
    </rPh>
    <rPh sb="4" eb="6">
      <t>フヨウ</t>
    </rPh>
    <rPh sb="6" eb="8">
      <t>シンゾク</t>
    </rPh>
    <rPh sb="43" eb="47">
      <t>セイネンガッピ</t>
    </rPh>
    <rPh sb="50" eb="52">
      <t>ジドウ</t>
    </rPh>
    <rPh sb="53" eb="55">
      <t>ハンダン</t>
    </rPh>
    <phoneticPr fontId="1"/>
  </si>
  <si>
    <t xml:space="preserve">所得入力
</t>
    <rPh sb="0" eb="2">
      <t>ショトク</t>
    </rPh>
    <rPh sb="2" eb="4">
      <t>ニュウリョク</t>
    </rPh>
    <phoneticPr fontId="1"/>
  </si>
  <si>
    <t>マイナン
バー入力</t>
    <rPh sb="7" eb="9">
      <t>ニュウリョク</t>
    </rPh>
    <phoneticPr fontId="1"/>
  </si>
  <si>
    <t>２枚以上にわたる場合は、↑で
2枚目・３枚目・・・と表示を変えて印刷してください。　　５枚目までに入らない分は手書きで作成となります。</t>
    <rPh sb="1" eb="4">
      <t>マイイジョウ</t>
    </rPh>
    <rPh sb="8" eb="10">
      <t>バアイ</t>
    </rPh>
    <rPh sb="16" eb="18">
      <t>マイメ</t>
    </rPh>
    <rPh sb="20" eb="22">
      <t>マイメ</t>
    </rPh>
    <rPh sb="26" eb="28">
      <t>ヒョウジ</t>
    </rPh>
    <rPh sb="29" eb="30">
      <t>カ</t>
    </rPh>
    <rPh sb="32" eb="34">
      <t>インサツ</t>
    </rPh>
    <phoneticPr fontId="1"/>
  </si>
  <si>
    <t>プリンターの設定を、
用紙：横　　両面印刷（短辺を綴じます）　としてからプリントアウトしてください。</t>
    <phoneticPr fontId="1"/>
  </si>
  <si>
    <t>障害者</t>
    <rPh sb="0" eb="3">
      <t>ショウガイシャ</t>
    </rPh>
    <phoneticPr fontId="1"/>
  </si>
  <si>
    <t>非該当</t>
    <rPh sb="0" eb="3">
      <t>ヒガイトウ</t>
    </rPh>
    <phoneticPr fontId="1"/>
  </si>
  <si>
    <t>源泉控除
対象配偶者</t>
    <rPh sb="0" eb="4">
      <t>ゲンセンコウジョ</t>
    </rPh>
    <rPh sb="7" eb="10">
      <t>ハイグウシャ</t>
    </rPh>
    <phoneticPr fontId="1"/>
  </si>
  <si>
    <t>リストから選択してください。リストに名前が無い場合、リストの氏名が誤っている場合にはキーボードから入力してください。</t>
    <rPh sb="5" eb="7">
      <t>センタク</t>
    </rPh>
    <rPh sb="18" eb="20">
      <t>ナマエ</t>
    </rPh>
    <rPh sb="21" eb="22">
      <t>ナ</t>
    </rPh>
    <rPh sb="23" eb="25">
      <t>バアイ</t>
    </rPh>
    <rPh sb="30" eb="32">
      <t>シメイ</t>
    </rPh>
    <rPh sb="33" eb="34">
      <t>アヤマ</t>
    </rPh>
    <rPh sb="38" eb="40">
      <t>バアイ</t>
    </rPh>
    <rPh sb="49" eb="51">
      <t>ニュウリョク</t>
    </rPh>
    <phoneticPr fontId="1"/>
  </si>
  <si>
    <t>〒</t>
  </si>
  <si>
    <t>の住民票上の住所を入力してください。</t>
    <rPh sb="1" eb="4">
      <t>ジュウミンヒョウ</t>
    </rPh>
    <rPh sb="4" eb="5">
      <t>ジョウ</t>
    </rPh>
    <rPh sb="6" eb="8">
      <t>ジュウショ</t>
    </rPh>
    <rPh sb="9" eb="11">
      <t>ニュウリョク</t>
    </rPh>
    <phoneticPr fontId="1"/>
  </si>
  <si>
    <t>　　　市町村長等や福祉事務所長の認定を受けている人　　このうち特別障害者に準ずるものとして認定を受けている人は特別障</t>
    <phoneticPr fontId="1"/>
  </si>
  <si>
    <t>（ト）その年の12月31日の現況で引き続き6か月以上にわたって身体の障害により寝たきりの状態で、複雑な介護を必要</t>
    <phoneticPr fontId="1"/>
  </si>
  <si>
    <t>　　</t>
    <phoneticPr fontId="1"/>
  </si>
  <si>
    <t>年齢</t>
    <rPh sb="0" eb="2">
      <t>ネンレイ</t>
    </rPh>
    <phoneticPr fontId="1"/>
  </si>
  <si>
    <t>自己該当</t>
    <rPh sb="0" eb="2">
      <t>ジコ</t>
    </rPh>
    <rPh sb="2" eb="4">
      <t>ガイトウ</t>
    </rPh>
    <phoneticPr fontId="1"/>
  </si>
  <si>
    <t>入力された氏名</t>
    <rPh sb="0" eb="2">
      <t>ニュウリョク</t>
    </rPh>
    <rPh sb="5" eb="7">
      <t>シメイ</t>
    </rPh>
    <phoneticPr fontId="1"/>
  </si>
  <si>
    <t>リストのマーク（▼）が表示されますが、リストから選択できませんので、キーボードから入力してください。</t>
    <rPh sb="11" eb="13">
      <t>ヒョウジ</t>
    </rPh>
    <rPh sb="24" eb="26">
      <t>センタク</t>
    </rPh>
    <rPh sb="41" eb="43">
      <t>ニュウリョク</t>
    </rPh>
    <phoneticPr fontId="1"/>
  </si>
  <si>
    <t>・非居住者の扶養親族の要件欄　・他の所得者が控除を受ける扶養親族等欄　・退職手当等を有する配偶者や扶養親族欄</t>
    <rPh sb="1" eb="5">
      <t>ヒキョジュウシャ</t>
    </rPh>
    <rPh sb="6" eb="10">
      <t>フヨウシンゾク</t>
    </rPh>
    <rPh sb="11" eb="13">
      <t>ヨウケン</t>
    </rPh>
    <rPh sb="13" eb="14">
      <t>ラン</t>
    </rPh>
    <rPh sb="16" eb="17">
      <t>タ</t>
    </rPh>
    <rPh sb="18" eb="21">
      <t>ショトクシャ</t>
    </rPh>
    <rPh sb="22" eb="24">
      <t>コウジョ</t>
    </rPh>
    <rPh sb="25" eb="26">
      <t>ウ</t>
    </rPh>
    <rPh sb="28" eb="32">
      <t>フヨウシンゾク</t>
    </rPh>
    <rPh sb="32" eb="33">
      <t>トウ</t>
    </rPh>
    <rPh sb="33" eb="34">
      <t>ラン</t>
    </rPh>
    <rPh sb="36" eb="38">
      <t>タイショク</t>
    </rPh>
    <rPh sb="38" eb="40">
      <t>テアテ</t>
    </rPh>
    <rPh sb="40" eb="41">
      <t>トウ</t>
    </rPh>
    <rPh sb="42" eb="43">
      <t>ユウ</t>
    </rPh>
    <rPh sb="45" eb="48">
      <t>ハイグウシャ</t>
    </rPh>
    <rPh sb="49" eb="53">
      <t>フヨウシンゾク</t>
    </rPh>
    <rPh sb="53" eb="54">
      <t>ラン</t>
    </rPh>
    <phoneticPr fontId="1"/>
  </si>
  <si>
    <t>（D)障害者　　障害者控除の対象となるのは、次のいずれかに当てはまる人です。　　（申告者・同一生計配偶者・扶養親族で共通です）</t>
    <rPh sb="41" eb="44">
      <t>シンコクシャ</t>
    </rPh>
    <rPh sb="45" eb="47">
      <t>ドウイツ</t>
    </rPh>
    <rPh sb="47" eb="49">
      <t>セイケイ</t>
    </rPh>
    <rPh sb="49" eb="52">
      <t>ハイグウシャ</t>
    </rPh>
    <rPh sb="53" eb="57">
      <t>フヨウシンゾク</t>
    </rPh>
    <rPh sb="58" eb="60">
      <t>キョウツウ</t>
    </rPh>
    <phoneticPr fontId="1"/>
  </si>
  <si>
    <t>レ</t>
    <phoneticPr fontId="1"/>
  </si>
  <si>
    <t>チェックマーク</t>
    <phoneticPr fontId="1"/>
  </si>
  <si>
    <t>同居/別居</t>
    <rPh sb="0" eb="2">
      <t>ドウキョ</t>
    </rPh>
    <rPh sb="3" eb="5">
      <t>ベッキョ</t>
    </rPh>
    <phoneticPr fontId="1"/>
  </si>
  <si>
    <t>同居老親等該当</t>
    <rPh sb="0" eb="2">
      <t>ドウキョ</t>
    </rPh>
    <rPh sb="2" eb="4">
      <t>ロウシン</t>
    </rPh>
    <rPh sb="4" eb="5">
      <t>トウ</t>
    </rPh>
    <rPh sb="5" eb="7">
      <t>ガイトウ</t>
    </rPh>
    <phoneticPr fontId="1"/>
  </si>
  <si>
    <t>種別/非該当</t>
    <rPh sb="0" eb="2">
      <t>シュベツ</t>
    </rPh>
    <rPh sb="3" eb="6">
      <t>ヒガイトウ</t>
    </rPh>
    <phoneticPr fontId="1"/>
  </si>
  <si>
    <t>収入額は所得額に直して入力してください ↓</t>
    <phoneticPr fontId="1"/>
  </si>
  <si>
    <t>老人の場合</t>
    <rPh sb="0" eb="2">
      <t>ロウジン</t>
    </rPh>
    <rPh sb="3" eb="5">
      <t>バアイ</t>
    </rPh>
    <phoneticPr fontId="1"/>
  </si>
  <si>
    <t>障害者の</t>
    <rPh sb="0" eb="3">
      <t>ショウガイシャ</t>
    </rPh>
    <phoneticPr fontId="1"/>
  </si>
  <si>
    <t>　　同居老親等   老人扶養親族の内、申告者や配偶者の直系尊属で、申告者や配偶者と同居している方　   ※老人ホームなどへ入所している場合は、同居をしているとはいえません。</t>
    <rPh sb="2" eb="4">
      <t>ドウキョ</t>
    </rPh>
    <rPh sb="4" eb="7">
      <t>ロウシントウ</t>
    </rPh>
    <phoneticPr fontId="1"/>
  </si>
  <si>
    <t>扶養親族　　　年末の状況において、次のいずれにも該当する方　（年の中途で死亡した場合には、その死亡の日の状況）　　※ほかの人の扶養親族となっている人を、重複して扶養親族とすることはできません。</t>
    <rPh sb="7" eb="9">
      <t>ネンマツ</t>
    </rPh>
    <rPh sb="10" eb="12">
      <t>ジョウキョウ</t>
    </rPh>
    <rPh sb="52" eb="54">
      <t>ジョウキョウ</t>
    </rPh>
    <phoneticPr fontId="1"/>
  </si>
  <si>
    <t>　　　なお、障害者控除は、扶養控除の適用がない16歳未満の扶養親族についても適用されます。</t>
    <phoneticPr fontId="1"/>
  </si>
  <si>
    <t>同居</t>
    <rPh sb="0" eb="2">
      <t>ドウキョ</t>
    </rPh>
    <phoneticPr fontId="1"/>
  </si>
  <si>
    <t>申告者の住所を表示</t>
    <rPh sb="0" eb="3">
      <t>シンコクシャ</t>
    </rPh>
    <rPh sb="4" eb="6">
      <t>ジュウショ</t>
    </rPh>
    <rPh sb="7" eb="9">
      <t>ヒョウジ</t>
    </rPh>
    <phoneticPr fontId="1"/>
  </si>
  <si>
    <t xml:space="preserve">  入力欄が横線で塗りつぶされます</t>
    <rPh sb="2" eb="5">
      <t>ニュウリョクラン</t>
    </rPh>
    <rPh sb="6" eb="8">
      <t>ヨコセン</t>
    </rPh>
    <rPh sb="9" eb="10">
      <t>ヌ</t>
    </rPh>
    <phoneticPr fontId="1"/>
  </si>
  <si>
    <t>〇</t>
    <phoneticPr fontId="1"/>
  </si>
  <si>
    <t>同一生計配偶者・扶養親族が障害者に当てはまる場合には入力欄で、「障害者　種別/非該当」の欄に障害者の種別を入力してください。障害の状況を　⇘　へ入力してください。</t>
    <rPh sb="0" eb="2">
      <t>ドウイツ</t>
    </rPh>
    <rPh sb="2" eb="4">
      <t>セイケイ</t>
    </rPh>
    <rPh sb="4" eb="7">
      <t>ハイグウシャ</t>
    </rPh>
    <rPh sb="8" eb="12">
      <t>フヨウシンゾク</t>
    </rPh>
    <rPh sb="13" eb="15">
      <t>ショウガイ</t>
    </rPh>
    <rPh sb="15" eb="16">
      <t>シャ</t>
    </rPh>
    <rPh sb="17" eb="18">
      <t>ア</t>
    </rPh>
    <rPh sb="22" eb="24">
      <t>バアイ</t>
    </rPh>
    <rPh sb="26" eb="28">
      <t>ニュウリョク</t>
    </rPh>
    <rPh sb="28" eb="29">
      <t>ラン</t>
    </rPh>
    <rPh sb="32" eb="35">
      <t>ショウガイシャ</t>
    </rPh>
    <rPh sb="36" eb="38">
      <t>シュベツ</t>
    </rPh>
    <rPh sb="39" eb="42">
      <t>ヒガイトウ</t>
    </rPh>
    <rPh sb="44" eb="45">
      <t>ラン</t>
    </rPh>
    <rPh sb="46" eb="49">
      <t>ショウガイシャ</t>
    </rPh>
    <rPh sb="50" eb="52">
      <t>シュベツ</t>
    </rPh>
    <rPh sb="53" eb="55">
      <t>ニュウリョク</t>
    </rPh>
    <phoneticPr fontId="1"/>
  </si>
  <si>
    <t>該当/非該当</t>
    <rPh sb="0" eb="2">
      <t>ガイトウ</t>
    </rPh>
    <rPh sb="3" eb="6">
      <t>ヒガイトウ</t>
    </rPh>
    <phoneticPr fontId="1"/>
  </si>
  <si>
    <t>1000万円以下</t>
  </si>
  <si>
    <t>▲氏名は、</t>
    <rPh sb="1" eb="3">
      <t>シメイ</t>
    </rPh>
    <phoneticPr fontId="1"/>
  </si>
  <si>
    <t>●住所は、</t>
    <phoneticPr fontId="1"/>
  </si>
  <si>
    <t>●住所</t>
    <phoneticPr fontId="1"/>
  </si>
  <si>
    <t>▲氏名</t>
    <rPh sb="1" eb="3">
      <t>シメイ</t>
    </rPh>
    <phoneticPr fontId="1"/>
  </si>
  <si>
    <t>（この場合の「扶養親族がある」は子に限りません。親や祖父母等が扶養親族である場合も対象です。）</t>
    <rPh sb="3" eb="5">
      <t>バアイ</t>
    </rPh>
    <rPh sb="7" eb="9">
      <t>フヨウ</t>
    </rPh>
    <rPh sb="9" eb="11">
      <t>シンゾク</t>
    </rPh>
    <rPh sb="16" eb="17">
      <t>コ</t>
    </rPh>
    <rPh sb="18" eb="19">
      <t>カギ</t>
    </rPh>
    <rPh sb="24" eb="25">
      <t>オヤ</t>
    </rPh>
    <rPh sb="26" eb="28">
      <t>ソフ</t>
    </rPh>
    <rPh sb="28" eb="29">
      <t>ハハ</t>
    </rPh>
    <rPh sb="29" eb="30">
      <t>トウ</t>
    </rPh>
    <rPh sb="31" eb="35">
      <t>フヨウシンゾク</t>
    </rPh>
    <rPh sb="38" eb="40">
      <t>バアイ</t>
    </rPh>
    <rPh sb="41" eb="43">
      <t>タイショウ</t>
    </rPh>
    <phoneticPr fontId="1"/>
  </si>
  <si>
    <t>（ハ）精神障害者保健福祉手帳の交付を受けている人　　このうち障害等級が1級と記載されている人は、特別障害者になります。</t>
    <phoneticPr fontId="1"/>
  </si>
  <si>
    <t>（ロ）知的障害者と判定された人　　このうち重度の知的障害者と判定された人は、特別障害者になります。</t>
    <phoneticPr fontId="1"/>
  </si>
  <si>
    <t>（イ）精神上の障害により事理を弁識する能力を欠く常況にある人　　この人は、特別障害者になります。</t>
    <phoneticPr fontId="1"/>
  </si>
  <si>
    <t>（へ）原子爆弾被爆者に対する援護に関する法律の規定により厚生労働大臣の認定を受けている人　　この人は、特別障害者となります。</t>
    <phoneticPr fontId="1"/>
  </si>
  <si>
    <t>（チ）精神または身体に障害のある満65歳以上の人で、その障害の程度が（イ）、（ロ）または（二）に掲げる人に準ずるものとして</t>
    <phoneticPr fontId="1"/>
  </si>
  <si>
    <t>　　　害者になります。※市区町村長等が障害者に準ずるものとして認定された方には、「障害者控除対象者認定証」が交付されます。</t>
    <rPh sb="12" eb="14">
      <t>シク</t>
    </rPh>
    <rPh sb="14" eb="16">
      <t>チョウソン</t>
    </rPh>
    <rPh sb="16" eb="17">
      <t>チョウ</t>
    </rPh>
    <rPh sb="17" eb="18">
      <t>トウ</t>
    </rPh>
    <rPh sb="19" eb="22">
      <t>ショウガイシャ</t>
    </rPh>
    <rPh sb="23" eb="24">
      <t>ジュン</t>
    </rPh>
    <rPh sb="31" eb="33">
      <t>ニンテイ</t>
    </rPh>
    <phoneticPr fontId="1"/>
  </si>
  <si>
    <t>障害者</t>
    <rPh sb="0" eb="2">
      <t>ショウガイ</t>
    </rPh>
    <rPh sb="2" eb="3">
      <t>シャ</t>
    </rPh>
    <phoneticPr fontId="1"/>
  </si>
  <si>
    <t>欄外右下に　自己該当（寡婦・ひとり親・勤労学生）・障害者有無を表示</t>
    <rPh sb="0" eb="2">
      <t>ランガイ</t>
    </rPh>
    <rPh sb="2" eb="4">
      <t>ミギシタ</t>
    </rPh>
    <rPh sb="6" eb="10">
      <t>ジコガイトウ</t>
    </rPh>
    <rPh sb="11" eb="13">
      <t>カフ</t>
    </rPh>
    <rPh sb="17" eb="18">
      <t>オヤ</t>
    </rPh>
    <rPh sb="19" eb="23">
      <t>キンロウガクセイ</t>
    </rPh>
    <rPh sb="25" eb="28">
      <t>ショウガイシャ</t>
    </rPh>
    <rPh sb="28" eb="30">
      <t>ウム</t>
    </rPh>
    <rPh sb="31" eb="33">
      <t>ヒョウジ</t>
    </rPh>
    <phoneticPr fontId="1"/>
  </si>
  <si>
    <t>表示する</t>
    <rPh sb="0" eb="2">
      <t>ヒョウジ</t>
    </rPh>
    <phoneticPr fontId="1"/>
  </si>
  <si>
    <t>表示しない</t>
    <rPh sb="0" eb="2">
      <t>ヒョウジ</t>
    </rPh>
    <phoneticPr fontId="1"/>
  </si>
  <si>
    <t>（自己該当等の見落とし防止のため）</t>
    <phoneticPr fontId="1"/>
  </si>
  <si>
    <t>源泉控除対象配偶者・扶養親族（１６歳以上・１６歳未満）の情報入力欄</t>
    <rPh sb="0" eb="4">
      <t>ゲンセンコウジョ</t>
    </rPh>
    <rPh sb="4" eb="6">
      <t>タイショウ</t>
    </rPh>
    <rPh sb="6" eb="9">
      <t>ハイグウシャ</t>
    </rPh>
    <rPh sb="10" eb="14">
      <t>フヨウシンゾク</t>
    </rPh>
    <rPh sb="17" eb="18">
      <t>サイ</t>
    </rPh>
    <rPh sb="18" eb="20">
      <t>イジョウ</t>
    </rPh>
    <rPh sb="23" eb="24">
      <t>サイ</t>
    </rPh>
    <rPh sb="24" eb="26">
      <t>ミマン</t>
    </rPh>
    <rPh sb="28" eb="30">
      <t>ジョウホウ</t>
    </rPh>
    <rPh sb="30" eb="33">
      <t>ニュウリョクラン</t>
    </rPh>
    <phoneticPr fontId="1"/>
  </si>
  <si>
    <t>　障害の状況　（同一生計配偶者・扶養親族が障害者に</t>
    <rPh sb="1" eb="3">
      <t>ショウガイ</t>
    </rPh>
    <rPh sb="4" eb="6">
      <t>ジョウキョウ</t>
    </rPh>
    <phoneticPr fontId="1"/>
  </si>
  <si>
    <t>該当する場合には、次の事項を入力してください。）</t>
    <rPh sb="0" eb="2">
      <t>ガイトウ</t>
    </rPh>
    <rPh sb="4" eb="6">
      <t>バアイ</t>
    </rPh>
    <rPh sb="9" eb="10">
      <t>ツギ</t>
    </rPh>
    <rPh sb="11" eb="13">
      <t>ジコウ</t>
    </rPh>
    <rPh sb="14" eb="16">
      <t>ニュウリョク</t>
    </rPh>
    <phoneticPr fontId="1"/>
  </si>
  <si>
    <t xml:space="preserve">
１６歳以上＝控除対象扶養親族
１６歳未満＝年少扶養親族
１６歳以上・１６歳未満の区別なく入力してください。生年月日で判断して申告書の各欄へ振り分けます。
</t>
    <rPh sb="32" eb="33">
      <t>サイ</t>
    </rPh>
    <rPh sb="33" eb="35">
      <t>イジョウ</t>
    </rPh>
    <rPh sb="38" eb="39">
      <t>サイ</t>
    </rPh>
    <rPh sb="39" eb="41">
      <t>ミマン</t>
    </rPh>
    <phoneticPr fontId="1"/>
  </si>
  <si>
    <t>　　　とする人（介護を受けなければ自ら排便等をすることができない程度の状態にあると認められる人）　　この人は、特別障害者となります。</t>
    <phoneticPr fontId="1"/>
  </si>
  <si>
    <t>A1</t>
    <phoneticPr fontId="1"/>
  </si>
  <si>
    <t>令和７年１月からの給与・年末調整用の用紙です</t>
    <rPh sb="0" eb="2">
      <t>レイワ</t>
    </rPh>
    <rPh sb="3" eb="4">
      <t>ネン</t>
    </rPh>
    <rPh sb="5" eb="6">
      <t>ガツ</t>
    </rPh>
    <rPh sb="9" eb="11">
      <t>キュウヨ</t>
    </rPh>
    <rPh sb="12" eb="14">
      <t>ネンマツ</t>
    </rPh>
    <rPh sb="14" eb="16">
      <t>チョウセイ</t>
    </rPh>
    <rPh sb="16" eb="17">
      <t>ヨウ</t>
    </rPh>
    <rPh sb="18" eb="20">
      <t>ヨウシ</t>
    </rPh>
    <phoneticPr fontId="1"/>
  </si>
  <si>
    <t>整理番号を表示させないときは、</t>
    <rPh sb="0" eb="4">
      <t>セイリバンゴウ</t>
    </rPh>
    <rPh sb="5" eb="7">
      <t>ヒョウジ</t>
    </rPh>
    <phoneticPr fontId="1"/>
  </si>
  <si>
    <t>リストに氏名を入力しないでください。</t>
    <phoneticPr fontId="1"/>
  </si>
  <si>
    <t>A2</t>
    <phoneticPr fontId="1"/>
  </si>
  <si>
    <t>E1</t>
    <phoneticPr fontId="1"/>
  </si>
  <si>
    <t>同居の場合の扶養親族・配偶者の住所欄の表示</t>
    <rPh sb="6" eb="10">
      <t>フヨウシンゾク</t>
    </rPh>
    <rPh sb="11" eb="14">
      <t>ハイグウシャ</t>
    </rPh>
    <phoneticPr fontId="1"/>
  </si>
  <si>
    <t>E2</t>
    <phoneticPr fontId="1"/>
  </si>
  <si>
    <t>E３</t>
    <phoneticPr fontId="1"/>
  </si>
  <si>
    <t>E６</t>
    <phoneticPr fontId="1"/>
  </si>
  <si>
    <t>E４</t>
    <phoneticPr fontId="1"/>
  </si>
  <si>
    <t>E５</t>
    <phoneticPr fontId="1"/>
  </si>
  <si>
    <t>E7</t>
    <phoneticPr fontId="1"/>
  </si>
  <si>
    <t>歳</t>
    <rPh sb="0" eb="1">
      <t>サイ</t>
    </rPh>
    <phoneticPr fontId="1"/>
  </si>
  <si>
    <t>制限はありません）</t>
    <phoneticPr fontId="1"/>
  </si>
  <si>
    <t>　・生計を一にする子がある人（所得４８万円以下（給与収入だけの場合、給与収入103万円以下）の他の人の扶養親族ではない子　子の年齢に</t>
    <phoneticPr fontId="1"/>
  </si>
  <si>
    <t>　　控除対象扶養親族…扶養親族のうち、年齢が16歳以上の方（非居住者の場合は適用要件があります）　　　年少扶養親族・・・扶養親族のうち、年齢が１６歳未満の方　（このファイルでは、生年月日により自動で判断しています）</t>
    <rPh sb="30" eb="34">
      <t>ヒキョジュウシャ</t>
    </rPh>
    <rPh sb="35" eb="37">
      <t>バアイ</t>
    </rPh>
    <rPh sb="38" eb="40">
      <t>テキヨウ</t>
    </rPh>
    <rPh sb="40" eb="42">
      <t>ヨウケン</t>
    </rPh>
    <phoneticPr fontId="1"/>
  </si>
  <si>
    <t>（旧姓不可　本名で入力　本名が(離婚などで）秘密なら旧姓を入力しておく）</t>
    <rPh sb="1" eb="3">
      <t>キュウセイ</t>
    </rPh>
    <rPh sb="3" eb="5">
      <t>フカ</t>
    </rPh>
    <rPh sb="6" eb="8">
      <t>ホンミョウ</t>
    </rPh>
    <rPh sb="9" eb="11">
      <t>ニュウリョク</t>
    </rPh>
    <rPh sb="12" eb="14">
      <t>ホンミョウ</t>
    </rPh>
    <rPh sb="16" eb="18">
      <t>リコン</t>
    </rPh>
    <rPh sb="22" eb="24">
      <t>ヒミツ</t>
    </rPh>
    <phoneticPr fontId="1"/>
  </si>
  <si>
    <t>計算した配偶者・扶養親族の年齢を小さく印字する＝１</t>
    <rPh sb="0" eb="2">
      <t>ケイサン</t>
    </rPh>
    <rPh sb="4" eb="7">
      <t>ハイグウシャ</t>
    </rPh>
    <rPh sb="8" eb="12">
      <t>フヨウシンゾク</t>
    </rPh>
    <rPh sb="13" eb="15">
      <t>ネンレイ</t>
    </rPh>
    <rPh sb="22" eb="24">
      <t>インジ</t>
    </rPh>
    <phoneticPr fontId="1"/>
  </si>
  <si>
    <t>源泉控除対象配偶者　　生計を一にする配偶者で、合計所得金額が 95万円以下（給与所得だけの場合は給与等の収入金額が 150 万円以下）の人（申告者の所得が1000万円以下（給与所得だけの場合、給与収入が　</t>
    <phoneticPr fontId="1"/>
  </si>
  <si>
    <t>　1195万円以下）の場合のみ申告できます。）　配偶者控除または配偶者特別控除を申告できます。</t>
    <rPh sb="24" eb="27">
      <t>ハイグウシャ</t>
    </rPh>
    <rPh sb="27" eb="29">
      <t>コウジョ</t>
    </rPh>
    <rPh sb="32" eb="35">
      <t>ハイグウシャ</t>
    </rPh>
    <rPh sb="35" eb="37">
      <t>トクベツ</t>
    </rPh>
    <rPh sb="37" eb="39">
      <t>コウジョ</t>
    </rPh>
    <rPh sb="40" eb="42">
      <t>シンコク</t>
    </rPh>
    <phoneticPr fontId="1"/>
  </si>
  <si>
    <t>同一生計配偶者   合計所得金額が48万円以下で他の人の扶養控除対象となっていない配偶者　配偶者控除を申告できます。</t>
    <rPh sb="26" eb="27">
      <t>ヒト</t>
    </rPh>
    <rPh sb="45" eb="48">
      <t>ハイグウシャ</t>
    </rPh>
    <rPh sb="48" eb="50">
      <t>コウジョ</t>
    </rPh>
    <rPh sb="51" eb="53">
      <t>シンコク</t>
    </rPh>
    <phoneticPr fontId="1"/>
  </si>
  <si>
    <t>あああ１</t>
    <phoneticPr fontId="1"/>
  </si>
  <si>
    <t>あああ２</t>
  </si>
  <si>
    <r>
      <rPr>
        <sz val="8"/>
        <color theme="1"/>
        <rFont val="ＭＳ Ｐ明朝"/>
        <family val="1"/>
        <charset val="128"/>
      </rPr>
      <t>市町村　</t>
    </r>
    <r>
      <rPr>
        <sz val="7"/>
        <color theme="1"/>
        <rFont val="ＭＳ Ｐ明朝"/>
        <family val="1"/>
        <charset val="128"/>
      </rPr>
      <t xml:space="preserve">
東京都の区</t>
    </r>
    <rPh sb="0" eb="3">
      <t>シチョウソン</t>
    </rPh>
    <rPh sb="5" eb="8">
      <t>トウキョウト</t>
    </rPh>
    <rPh sb="9" eb="10">
      <t>ク</t>
    </rPh>
    <phoneticPr fontId="1"/>
  </si>
  <si>
    <t>申告書の欄外に整理番号を印字する/しない</t>
    <rPh sb="0" eb="3">
      <t>シンコクショ</t>
    </rPh>
    <rPh sb="4" eb="6">
      <t>ランガイ</t>
    </rPh>
    <rPh sb="7" eb="11">
      <t>セイリバンゴウ</t>
    </rPh>
    <rPh sb="12" eb="14">
      <t>インジ</t>
    </rPh>
    <phoneticPr fontId="1"/>
  </si>
  <si>
    <t>年末調整の日は、R7.12.31です</t>
    <rPh sb="0" eb="4">
      <t>ネンマツチョウセイ</t>
    </rPh>
    <rPh sb="5" eb="6">
      <t>ヒ</t>
    </rPh>
    <phoneticPr fontId="1"/>
  </si>
  <si>
    <t>する</t>
    <phoneticPr fontId="1"/>
  </si>
  <si>
    <t>しない</t>
  </si>
  <si>
    <t>しない</t>
    <phoneticPr fontId="1"/>
  </si>
  <si>
    <t>一部、手書きとなる部分がありますので、印刷後に記入してください。</t>
    <rPh sb="0" eb="2">
      <t>イチブ</t>
    </rPh>
    <rPh sb="3" eb="5">
      <t>テガ</t>
    </rPh>
    <rPh sb="9" eb="11">
      <t>ブブン</t>
    </rPh>
    <rPh sb="19" eb="22">
      <t>インサツゴ</t>
    </rPh>
    <rPh sb="23" eb="25">
      <t>キニュウ</t>
    </rPh>
    <phoneticPr fontId="1"/>
  </si>
  <si>
    <t>E８</t>
    <phoneticPr fontId="1"/>
  </si>
  <si>
    <t>前年の申告と変更がない場合、簡易な申告書での提出を可とする/可としない</t>
    <rPh sb="0" eb="2">
      <t>ゼンネン</t>
    </rPh>
    <rPh sb="3" eb="5">
      <t>シンコク</t>
    </rPh>
    <rPh sb="6" eb="8">
      <t>ヘンコウ</t>
    </rPh>
    <rPh sb="11" eb="13">
      <t>バアイ</t>
    </rPh>
    <rPh sb="14" eb="16">
      <t>カンイ</t>
    </rPh>
    <rPh sb="17" eb="20">
      <t>シンコクショ</t>
    </rPh>
    <rPh sb="22" eb="24">
      <t>テイシュツ</t>
    </rPh>
    <rPh sb="25" eb="26">
      <t>カ</t>
    </rPh>
    <rPh sb="30" eb="31">
      <t>カ</t>
    </rPh>
    <phoneticPr fontId="1"/>
  </si>
  <si>
    <t>簡易　可</t>
    <rPh sb="0" eb="2">
      <t>カンイ</t>
    </rPh>
    <rPh sb="3" eb="4">
      <t>カ</t>
    </rPh>
    <phoneticPr fontId="1"/>
  </si>
  <si>
    <t>簡易　不可</t>
    <rPh sb="0" eb="2">
      <t>カンイ</t>
    </rPh>
    <rPh sb="3" eb="5">
      <t>フカ</t>
    </rPh>
    <phoneticPr fontId="1"/>
  </si>
  <si>
    <t>但し、控除対象扶養親族・特定扶養親族・老人など、年齢で適用・非適用となる控除について、新たに適用となるのに　変更なし　としてしまうと摘要されない場合があります。</t>
    <rPh sb="0" eb="1">
      <t>タダ</t>
    </rPh>
    <rPh sb="3" eb="5">
      <t>コウジョ</t>
    </rPh>
    <rPh sb="5" eb="7">
      <t>タイショウ</t>
    </rPh>
    <rPh sb="7" eb="11">
      <t>フヨウシンゾク</t>
    </rPh>
    <rPh sb="12" eb="14">
      <t>トクテイ</t>
    </rPh>
    <rPh sb="14" eb="18">
      <t>フヨウシンゾク</t>
    </rPh>
    <rPh sb="19" eb="21">
      <t>ロウジン</t>
    </rPh>
    <rPh sb="24" eb="26">
      <t>ネンレイ</t>
    </rPh>
    <rPh sb="27" eb="29">
      <t>テキヨウ</t>
    </rPh>
    <rPh sb="30" eb="33">
      <t>ヒテキヨウ</t>
    </rPh>
    <rPh sb="36" eb="38">
      <t>コウジョ</t>
    </rPh>
    <rPh sb="43" eb="44">
      <t>アラ</t>
    </rPh>
    <rPh sb="46" eb="48">
      <t>テキヨウ</t>
    </rPh>
    <rPh sb="54" eb="56">
      <t>ヘンコウ</t>
    </rPh>
    <rPh sb="66" eb="68">
      <t>テキヨウ</t>
    </rPh>
    <rPh sb="72" eb="74">
      <t>バアイ</t>
    </rPh>
    <phoneticPr fontId="1"/>
  </si>
  <si>
    <t>簡易不可</t>
    <rPh sb="0" eb="2">
      <t>カンイ</t>
    </rPh>
    <rPh sb="2" eb="4">
      <t>フカ</t>
    </rPh>
    <phoneticPr fontId="1"/>
  </si>
  <si>
    <t>（空欄になります。）</t>
    <rPh sb="1" eb="3">
      <t>クウラン</t>
    </rPh>
    <phoneticPr fontId="1"/>
  </si>
  <si>
    <t>異動なし</t>
    <rPh sb="0" eb="2">
      <t>イドウ</t>
    </rPh>
    <phoneticPr fontId="1"/>
  </si>
  <si>
    <t>←次年１月からの扶養等の状況が本年の扶養控除等申告書と変更がない場合は、「異動なし」と入力してください。</t>
    <rPh sb="1" eb="3">
      <t>ジネン</t>
    </rPh>
    <rPh sb="4" eb="5">
      <t>ガツ</t>
    </rPh>
    <rPh sb="8" eb="10">
      <t>フヨウ</t>
    </rPh>
    <rPh sb="10" eb="11">
      <t>トウ</t>
    </rPh>
    <rPh sb="12" eb="14">
      <t>ジョウキョウ</t>
    </rPh>
    <rPh sb="15" eb="17">
      <t>ホンネン</t>
    </rPh>
    <rPh sb="18" eb="22">
      <t>フヨウコウジョ</t>
    </rPh>
    <rPh sb="22" eb="23">
      <t>トウ</t>
    </rPh>
    <rPh sb="23" eb="26">
      <t>シンコクショ</t>
    </rPh>
    <rPh sb="27" eb="29">
      <t>ヘンコウ</t>
    </rPh>
    <rPh sb="32" eb="34">
      <t>バアイ</t>
    </rPh>
    <rPh sb="43" eb="45">
      <t>ニュウリョク</t>
    </rPh>
    <phoneticPr fontId="1"/>
  </si>
  <si>
    <t>簡易</t>
    <rPh sb="0" eb="2">
      <t>カンイ</t>
    </rPh>
    <phoneticPr fontId="1"/>
  </si>
  <si>
    <t>異動なしと入力した場合、下の配偶者・扶養親族の情報は入力が不要です。（提出は必要です。）</t>
    <rPh sb="5" eb="7">
      <t>ニュウリョク</t>
    </rPh>
    <rPh sb="35" eb="37">
      <t>テイシュツ</t>
    </rPh>
    <rPh sb="38" eb="40">
      <t>ヒツヨウ</t>
    </rPh>
    <phoneticPr fontId="1"/>
  </si>
  <si>
    <t>入力可の場合の入力欄上部の表示</t>
    <rPh sb="0" eb="2">
      <t>ニュウリョク</t>
    </rPh>
    <rPh sb="2" eb="3">
      <t>カ</t>
    </rPh>
    <rPh sb="4" eb="6">
      <t>バアイ</t>
    </rPh>
    <rPh sb="7" eb="10">
      <t>ニュウリョクラン</t>
    </rPh>
    <rPh sb="10" eb="12">
      <t>ジョウブ</t>
    </rPh>
    <rPh sb="13" eb="15">
      <t>ヒョウジ</t>
    </rPh>
    <phoneticPr fontId="1"/>
  </si>
  <si>
    <r>
      <rPr>
        <sz val="11"/>
        <color theme="1"/>
        <rFont val="ＭＳ Ｐ明朝"/>
        <family val="1"/>
        <charset val="128"/>
      </rPr>
      <t>（計算結果）</t>
    </r>
    <r>
      <rPr>
        <sz val="20"/>
        <color theme="1"/>
        <rFont val="HG創英角ｺﾞｼｯｸUB"/>
        <family val="3"/>
        <charset val="128"/>
      </rPr>
      <t>給与所得</t>
    </r>
    <rPh sb="1" eb="3">
      <t>ケイサン</t>
    </rPh>
    <rPh sb="3" eb="5">
      <t>ケッカ</t>
    </rPh>
    <rPh sb="6" eb="8">
      <t>キュウヨ</t>
    </rPh>
    <rPh sb="8" eb="10">
      <t>ショトク</t>
    </rPh>
    <phoneticPr fontId="1"/>
  </si>
  <si>
    <r>
      <rPr>
        <sz val="11"/>
        <color theme="1"/>
        <rFont val="ＭＳ Ｐ明朝"/>
        <family val="1"/>
        <charset val="128"/>
      </rPr>
      <t>（計算結果）　　　　　</t>
    </r>
    <r>
      <rPr>
        <sz val="14"/>
        <color theme="1"/>
        <rFont val="ＭＳ Ｐ明朝"/>
        <family val="1"/>
        <charset val="128"/>
      </rPr>
      <t xml:space="preserve">
</t>
    </r>
    <r>
      <rPr>
        <sz val="14"/>
        <color theme="1"/>
        <rFont val="HG創英角ｺﾞｼｯｸUB"/>
        <family val="3"/>
        <charset val="128"/>
      </rPr>
      <t>公的年金の雑所得</t>
    </r>
    <rPh sb="12" eb="14">
      <t>コウテキ</t>
    </rPh>
    <rPh sb="14" eb="16">
      <t>ネンキン</t>
    </rPh>
    <rPh sb="17" eb="20">
      <t>ザツショトク</t>
    </rPh>
    <phoneticPr fontId="1"/>
  </si>
  <si>
    <t>（印字する場合は氏名リストの用意が必要　）</t>
    <rPh sb="1" eb="3">
      <t>インジ</t>
    </rPh>
    <rPh sb="5" eb="7">
      <t>バアイ</t>
    </rPh>
    <rPh sb="14" eb="16">
      <t>ヨウイ</t>
    </rPh>
    <phoneticPr fontId="1"/>
  </si>
  <si>
    <t>法人番号</t>
    <rPh sb="0" eb="2">
      <t>ホウジン</t>
    </rPh>
    <rPh sb="2" eb="4">
      <t>バンゴウ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</si>
</sst>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411]ge\.m\.d;@"/>
    <numFmt numFmtId="177" formatCode="#"/>
    <numFmt numFmtId="178" formatCode="[$-411]e"/>
    <numFmt numFmtId="179" formatCode="[$-411]m;@"/>
    <numFmt numFmtId="180" formatCode="[$-411]d"/>
    <numFmt numFmtId="181" formatCode="#,###"/>
    <numFmt numFmtId="182" formatCode="[$-411]ggge&quot;年&quot;m&quot;月&quot;d&quot;日&quot;;@"/>
  </numFmts>
  <fonts count="61">
    <font>
      <sz val="11"/>
      <color theme="1"/>
      <name val="ＭＳ Ｐ明朝"/>
      <family val="2"/>
      <charset val="128"/>
    </font>
    <font>
      <sz val="6"/>
      <name val="ＭＳ Ｐ明朝"/>
      <family val="2"/>
      <charset val="128"/>
    </font>
    <font>
      <sz val="11"/>
      <color theme="1"/>
      <name val="ＭＳ Ｐ明朝"/>
      <family val="2"/>
      <charset val="128"/>
    </font>
    <font>
      <sz val="8"/>
      <color theme="1"/>
      <name val="ＭＳ Ｐ明朝"/>
      <family val="2"/>
      <charset val="128"/>
    </font>
    <font>
      <sz val="9"/>
      <color theme="1"/>
      <name val="ＭＳ Ｐ明朝"/>
      <family val="2"/>
      <charset val="128"/>
    </font>
    <font>
      <sz val="10"/>
      <color theme="1"/>
      <name val="ＭＳ Ｐ明朝"/>
      <family val="2"/>
      <charset val="128"/>
    </font>
    <font>
      <sz val="7"/>
      <color theme="1"/>
      <name val="ＭＳ Ｐ明朝"/>
      <family val="2"/>
      <charset val="128"/>
    </font>
    <font>
      <sz val="9"/>
      <color theme="1"/>
      <name val="ＭＳ Ｐ明朝"/>
      <family val="1"/>
      <charset val="128"/>
    </font>
    <font>
      <sz val="12"/>
      <color theme="1"/>
      <name val="ＭＳ Ｐ明朝"/>
      <family val="1"/>
      <charset val="128"/>
    </font>
    <font>
      <sz val="6"/>
      <color theme="1"/>
      <name val="ＭＳ Ｐ明朝"/>
      <family val="1"/>
      <charset val="128"/>
    </font>
    <font>
      <b/>
      <sz val="11"/>
      <color theme="1"/>
      <name val="ＭＳ Ｐゴシック"/>
      <family val="3"/>
      <charset val="128"/>
    </font>
    <font>
      <sz val="11"/>
      <color theme="1"/>
      <name val="ＭＳ Ｐ明朝"/>
      <family val="1"/>
      <charset val="128"/>
    </font>
    <font>
      <sz val="8"/>
      <color theme="1"/>
      <name val="ＭＳ Ｐ明朝"/>
      <family val="1"/>
      <charset val="128"/>
    </font>
    <font>
      <sz val="14"/>
      <color theme="1"/>
      <name val="ＭＳ Ｐ明朝"/>
      <family val="1"/>
      <charset val="128"/>
    </font>
    <font>
      <sz val="10"/>
      <color theme="1"/>
      <name val="ＭＳ Ｐ明朝"/>
      <family val="1"/>
      <charset val="128"/>
    </font>
    <font>
      <sz val="20"/>
      <color theme="1"/>
      <name val="HG創英角ｺﾞｼｯｸUB"/>
      <family val="3"/>
      <charset val="128"/>
    </font>
    <font>
      <sz val="16"/>
      <color theme="1"/>
      <name val="ＭＳ Ｐ明朝"/>
      <family val="2"/>
      <charset val="128"/>
    </font>
    <font>
      <sz val="11"/>
      <color theme="1"/>
      <name val="HGS創英ﾌﾟﾚｾﾞﾝｽEB"/>
      <family val="1"/>
      <charset val="128"/>
    </font>
    <font>
      <b/>
      <sz val="9"/>
      <color indexed="81"/>
      <name val="MS P ゴシック"/>
      <family val="3"/>
      <charset val="128"/>
    </font>
    <font>
      <b/>
      <sz val="6"/>
      <color theme="1"/>
      <name val="ＭＳ Ｐゴシック"/>
      <family val="3"/>
      <charset val="128"/>
    </font>
    <font>
      <sz val="9"/>
      <color indexed="81"/>
      <name val="MS P ゴシック"/>
      <family val="3"/>
      <charset val="128"/>
    </font>
    <font>
      <b/>
      <sz val="10"/>
      <color indexed="81"/>
      <name val="MS P ゴシック"/>
      <family val="3"/>
      <charset val="128"/>
    </font>
    <font>
      <sz val="11"/>
      <color theme="1"/>
      <name val="Segoe UI Symbol"/>
      <family val="2"/>
    </font>
    <font>
      <sz val="11"/>
      <color theme="1"/>
      <name val="HGS創英角ﾎﾟｯﾌﾟ体"/>
      <family val="3"/>
      <charset val="128"/>
    </font>
    <font>
      <sz val="11"/>
      <color theme="1"/>
      <name val="HG丸ｺﾞｼｯｸM-PRO"/>
      <family val="3"/>
      <charset val="128"/>
    </font>
    <font>
      <sz val="9"/>
      <color theme="1"/>
      <name val="HG丸ｺﾞｼｯｸM-PRO"/>
      <family val="3"/>
      <charset val="128"/>
    </font>
    <font>
      <sz val="12"/>
      <color theme="1"/>
      <name val="HG丸ｺﾞｼｯｸM-PRO"/>
      <family val="3"/>
      <charset val="128"/>
    </font>
    <font>
      <sz val="9"/>
      <color theme="1"/>
      <name val="HGｺﾞｼｯｸE"/>
      <family val="3"/>
      <charset val="128"/>
    </font>
    <font>
      <sz val="8"/>
      <color theme="1"/>
      <name val="HGｺﾞｼｯｸE"/>
      <family val="3"/>
      <charset val="128"/>
    </font>
    <font>
      <sz val="11"/>
      <color theme="1"/>
      <name val="HGｺﾞｼｯｸE"/>
      <family val="3"/>
      <charset val="128"/>
    </font>
    <font>
      <sz val="10"/>
      <color theme="1"/>
      <name val="HGｺﾞｼｯｸE"/>
      <family val="3"/>
      <charset val="128"/>
    </font>
    <font>
      <sz val="7"/>
      <color theme="1"/>
      <name val="HGｺﾞｼｯｸE"/>
      <family val="3"/>
      <charset val="128"/>
    </font>
    <font>
      <sz val="6"/>
      <color theme="1"/>
      <name val="HGｺﾞｼｯｸE"/>
      <family val="3"/>
      <charset val="128"/>
    </font>
    <font>
      <sz val="10"/>
      <color theme="1"/>
      <name val="HG丸ｺﾞｼｯｸM-PRO"/>
      <family val="3"/>
      <charset val="128"/>
    </font>
    <font>
      <sz val="10"/>
      <color theme="1"/>
      <name val="HGPｺﾞｼｯｸE"/>
      <family val="3"/>
      <charset val="128"/>
    </font>
    <font>
      <sz val="11"/>
      <color theme="1"/>
      <name val="HG行書体"/>
      <family val="4"/>
      <charset val="128"/>
    </font>
    <font>
      <b/>
      <sz val="8"/>
      <color theme="1"/>
      <name val="HGS行書体"/>
      <family val="4"/>
      <charset val="128"/>
    </font>
    <font>
      <sz val="11"/>
      <color theme="1"/>
      <name val="HGS行書体"/>
      <family val="4"/>
      <charset val="128"/>
    </font>
    <font>
      <sz val="8"/>
      <color theme="1"/>
      <name val="HGS創英角ﾎﾟｯﾌﾟ体"/>
      <family val="3"/>
      <charset val="128"/>
    </font>
    <font>
      <b/>
      <sz val="11"/>
      <color theme="1"/>
      <name val="ＭＳ Ｐ明朝"/>
      <family val="2"/>
      <charset val="128"/>
    </font>
    <font>
      <b/>
      <sz val="7"/>
      <color theme="1"/>
      <name val="HGS行書体"/>
      <family val="4"/>
      <charset val="128"/>
    </font>
    <font>
      <b/>
      <sz val="11"/>
      <color theme="1"/>
      <name val="HGS行書体"/>
      <family val="4"/>
      <charset val="128"/>
    </font>
    <font>
      <sz val="9"/>
      <color theme="1"/>
      <name val="HGSｺﾞｼｯｸE"/>
      <family val="3"/>
      <charset val="128"/>
    </font>
    <font>
      <b/>
      <sz val="11"/>
      <color indexed="81"/>
      <name val="MS P ゴシック"/>
      <family val="3"/>
      <charset val="128"/>
    </font>
    <font>
      <sz val="11"/>
      <color rgb="FFFF0000"/>
      <name val="ＭＳ Ｐ明朝"/>
      <family val="2"/>
      <charset val="128"/>
    </font>
    <font>
      <sz val="10"/>
      <color theme="1"/>
      <name val="HGS創英角ﾎﾟｯﾌﾟ体"/>
      <family val="3"/>
      <charset val="128"/>
    </font>
    <font>
      <sz val="14"/>
      <color theme="1"/>
      <name val="HGS創英角ｺﾞｼｯｸUB"/>
      <family val="3"/>
      <charset val="128"/>
    </font>
    <font>
      <sz val="7"/>
      <color theme="1"/>
      <name val="ＭＳ Ｐ明朝"/>
      <family val="1"/>
      <charset val="128"/>
    </font>
    <font>
      <b/>
      <sz val="11"/>
      <color theme="1"/>
      <name val="HGｺﾞｼｯｸE"/>
      <family val="3"/>
      <charset val="128"/>
    </font>
    <font>
      <b/>
      <sz val="11"/>
      <color theme="1"/>
      <name val="HGP行書体"/>
      <family val="4"/>
      <charset val="128"/>
    </font>
    <font>
      <sz val="6"/>
      <color theme="1"/>
      <name val="ＭＳ Ｐ明朝"/>
      <family val="2"/>
      <charset val="128"/>
    </font>
    <font>
      <b/>
      <sz val="8"/>
      <color theme="1"/>
      <name val="ＭＳ Ｐゴシック"/>
      <family val="3"/>
      <charset val="128"/>
    </font>
    <font>
      <sz val="11"/>
      <color theme="1"/>
      <name val="ＭＳ ゴシック"/>
      <family val="3"/>
      <charset val="128"/>
    </font>
    <font>
      <sz val="11"/>
      <color theme="1"/>
      <name val="HGS創英角ｺﾞｼｯｸUB"/>
      <family val="3"/>
      <charset val="128"/>
    </font>
    <font>
      <sz val="20"/>
      <color theme="1"/>
      <name val="HG創英角ｺﾞｼｯｸUB"/>
      <family val="1"/>
      <charset val="128"/>
    </font>
    <font>
      <sz val="14"/>
      <color theme="1"/>
      <name val="HG創英角ｺﾞｼｯｸUB"/>
      <family val="3"/>
      <charset val="128"/>
    </font>
    <font>
      <sz val="8"/>
      <color theme="1"/>
      <name val="HGS創英角ｺﾞｼｯｸUB"/>
      <family val="3"/>
      <charset val="128"/>
    </font>
    <font>
      <b/>
      <sz val="10"/>
      <color theme="1"/>
      <name val="ＭＳ Ｐゴシック"/>
      <family val="3"/>
      <charset val="128"/>
    </font>
    <font>
      <b/>
      <sz val="10"/>
      <color theme="1"/>
      <name val="ＭＳ Ｐ明朝"/>
      <family val="2"/>
      <charset val="128"/>
    </font>
    <font>
      <sz val="11"/>
      <color theme="1"/>
      <name val="ＭＳ Ｐゴシック"/>
      <family val="3"/>
      <charset val="128"/>
    </font>
    <font>
      <sz val="12"/>
      <color theme="1"/>
      <name val="HGｺﾞｼｯｸE"/>
      <family val="3"/>
      <charset val="128"/>
    </font>
  </fonts>
  <fills count="11">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lightHorizontal"/>
    </fill>
  </fills>
  <borders count="96">
    <border>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thin">
        <color indexed="64"/>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dotted">
        <color indexed="64"/>
      </bottom>
      <diagonal/>
    </border>
    <border>
      <left style="dotted">
        <color indexed="64"/>
      </left>
      <right style="thin">
        <color indexed="64"/>
      </right>
      <top/>
      <bottom/>
      <diagonal/>
    </border>
    <border>
      <left style="thin">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dotted">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dotted">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diagonalUp="1">
      <left style="thin">
        <color indexed="64"/>
      </left>
      <right style="thin">
        <color indexed="64"/>
      </right>
      <top style="medium">
        <color indexed="64"/>
      </top>
      <bottom style="medium">
        <color indexed="64"/>
      </bottom>
      <diagonal style="thin">
        <color indexed="64"/>
      </diagonal>
    </border>
    <border>
      <left/>
      <right/>
      <top style="mediumDashDot">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tted">
        <color indexed="64"/>
      </left>
      <right/>
      <top/>
      <bottom style="medium">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mediumDashDotDot">
        <color indexed="64"/>
      </left>
      <right/>
      <top style="mediumDashDot">
        <color indexed="64"/>
      </top>
      <bottom style="thin">
        <color indexed="64"/>
      </bottom>
      <diagonal/>
    </border>
    <border>
      <left/>
      <right style="medium">
        <color indexed="64"/>
      </right>
      <top style="mediumDashDot">
        <color indexed="64"/>
      </top>
      <bottom style="thin">
        <color indexed="64"/>
      </bottom>
      <diagonal/>
    </border>
    <border>
      <left/>
      <right style="mediumDashDotDot">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dotted">
        <color indexed="64"/>
      </left>
      <right/>
      <top style="thin">
        <color indexed="64"/>
      </top>
      <bottom style="thin">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592">
    <xf numFmtId="0" fontId="0" fillId="0" borderId="0" xfId="0">
      <alignment vertical="center"/>
    </xf>
    <xf numFmtId="0" fontId="0" fillId="0" borderId="2" xfId="0" applyBorder="1">
      <alignment vertical="center"/>
    </xf>
    <xf numFmtId="0" fontId="0" fillId="0" borderId="4" xfId="0" applyBorder="1">
      <alignment vertical="center"/>
    </xf>
    <xf numFmtId="0" fontId="0" fillId="0" borderId="6" xfId="0" applyBorder="1">
      <alignment vertical="center"/>
    </xf>
    <xf numFmtId="0" fontId="0" fillId="0" borderId="0" xfId="0" applyAlignment="1">
      <alignment horizontal="center" vertical="center"/>
    </xf>
    <xf numFmtId="0" fontId="0" fillId="0" borderId="0" xfId="0" applyAlignment="1">
      <alignment horizontal="right" vertical="center"/>
    </xf>
    <xf numFmtId="0" fontId="0" fillId="0" borderId="9" xfId="0" applyBorder="1">
      <alignment vertical="center"/>
    </xf>
    <xf numFmtId="0" fontId="0" fillId="0" borderId="1" xfId="0" applyBorder="1">
      <alignment vertical="center"/>
    </xf>
    <xf numFmtId="0" fontId="0" fillId="0" borderId="10" xfId="0" applyBorder="1">
      <alignment vertical="center"/>
    </xf>
    <xf numFmtId="0" fontId="0" fillId="0" borderId="11" xfId="0" applyBorder="1">
      <alignment vertical="center"/>
    </xf>
    <xf numFmtId="0" fontId="0" fillId="0" borderId="5" xfId="0" applyBorder="1">
      <alignment vertical="center"/>
    </xf>
    <xf numFmtId="0" fontId="0" fillId="0" borderId="3" xfId="0" applyBorder="1">
      <alignment vertical="center"/>
    </xf>
    <xf numFmtId="0" fontId="0" fillId="0" borderId="7" xfId="0" applyBorder="1">
      <alignment vertical="center"/>
    </xf>
    <xf numFmtId="0" fontId="0" fillId="0" borderId="8" xfId="0" applyBorder="1">
      <alignment vertical="center"/>
    </xf>
    <xf numFmtId="0" fontId="0" fillId="0" borderId="12" xfId="0" applyBorder="1" applyAlignment="1">
      <alignment horizontal="right" vertical="center" shrinkToFit="1"/>
    </xf>
    <xf numFmtId="0" fontId="0" fillId="0" borderId="13" xfId="0" applyBorder="1" applyAlignment="1">
      <alignment horizontal="center" vertical="center" shrinkToFit="1"/>
    </xf>
    <xf numFmtId="177" fontId="4" fillId="0" borderId="0" xfId="0" applyNumberFormat="1" applyFont="1" applyAlignment="1">
      <alignment horizontal="center" vertical="center" shrinkToFit="1"/>
    </xf>
    <xf numFmtId="0" fontId="0" fillId="0" borderId="14" xfId="0" applyBorder="1" applyAlignment="1">
      <alignment horizontal="center" vertical="center" shrinkToFit="1"/>
    </xf>
    <xf numFmtId="0" fontId="0" fillId="0" borderId="12" xfId="0" applyBorder="1" applyAlignment="1">
      <alignment horizontal="center" vertical="center" shrinkToFit="1"/>
    </xf>
    <xf numFmtId="0" fontId="0" fillId="0" borderId="12" xfId="0" applyBorder="1" applyAlignment="1">
      <alignment horizontal="center" vertical="center"/>
    </xf>
    <xf numFmtId="0" fontId="0" fillId="0" borderId="8" xfId="0" applyBorder="1" applyAlignment="1">
      <alignment horizontal="center" vertical="center" shrinkToFit="1"/>
    </xf>
    <xf numFmtId="0" fontId="0" fillId="0" borderId="1" xfId="0" applyBorder="1" applyAlignment="1">
      <alignment horizontal="center" vertical="center" shrinkToFit="1"/>
    </xf>
    <xf numFmtId="0" fontId="0" fillId="0" borderId="0" xfId="0" applyAlignment="1">
      <alignment horizontal="center" vertical="center" shrinkToFit="1"/>
    </xf>
    <xf numFmtId="0" fontId="0" fillId="0" borderId="0" xfId="0" applyAlignment="1">
      <alignment vertical="center" shrinkToFit="1"/>
    </xf>
    <xf numFmtId="0" fontId="0" fillId="0" borderId="0" xfId="0" applyAlignment="1">
      <alignment vertical="center" wrapText="1"/>
    </xf>
    <xf numFmtId="0" fontId="3" fillId="0" borderId="0" xfId="0" applyFont="1" applyAlignment="1">
      <alignment vertical="center" wrapText="1"/>
    </xf>
    <xf numFmtId="0" fontId="0" fillId="0" borderId="4" xfId="0" applyBorder="1" applyAlignment="1">
      <alignment vertical="center" shrinkToFit="1"/>
    </xf>
    <xf numFmtId="0" fontId="0" fillId="4" borderId="0" xfId="0" applyFill="1" applyAlignment="1">
      <alignment vertical="center" shrinkToFit="1"/>
    </xf>
    <xf numFmtId="177" fontId="4" fillId="0" borderId="0" xfId="0" applyNumberFormat="1" applyFont="1">
      <alignment vertical="center"/>
    </xf>
    <xf numFmtId="177" fontId="4" fillId="0" borderId="0" xfId="0" applyNumberFormat="1" applyFont="1" applyAlignment="1">
      <alignment vertical="center" shrinkToFit="1"/>
    </xf>
    <xf numFmtId="0" fontId="0" fillId="0" borderId="18" xfId="0" applyBorder="1">
      <alignment vertical="center"/>
    </xf>
    <xf numFmtId="0" fontId="0" fillId="0" borderId="19" xfId="0" applyBorder="1">
      <alignment vertical="center"/>
    </xf>
    <xf numFmtId="0" fontId="0" fillId="0" borderId="20" xfId="0" applyBorder="1">
      <alignment vertical="center"/>
    </xf>
    <xf numFmtId="0" fontId="0" fillId="0" borderId="21" xfId="0" applyBorder="1">
      <alignment vertical="center"/>
    </xf>
    <xf numFmtId="0" fontId="0" fillId="0" borderId="22" xfId="0" applyBorder="1">
      <alignment vertical="center"/>
    </xf>
    <xf numFmtId="0" fontId="0" fillId="0" borderId="23" xfId="0" applyBorder="1">
      <alignment vertical="center"/>
    </xf>
    <xf numFmtId="0" fontId="0" fillId="0" borderId="17" xfId="0" applyBorder="1">
      <alignment vertical="center"/>
    </xf>
    <xf numFmtId="0" fontId="0" fillId="0" borderId="24" xfId="0" applyBorder="1">
      <alignment vertical="center"/>
    </xf>
    <xf numFmtId="177" fontId="4" fillId="0" borderId="12" xfId="0" applyNumberFormat="1" applyFont="1" applyBorder="1" applyAlignment="1">
      <alignment vertical="center" shrinkToFit="1"/>
    </xf>
    <xf numFmtId="0" fontId="8" fillId="0" borderId="0" xfId="0" applyFont="1">
      <alignment vertical="center"/>
    </xf>
    <xf numFmtId="0" fontId="0" fillId="0" borderId="0" xfId="0" applyAlignment="1">
      <alignment horizontal="right" vertical="center" shrinkToFit="1"/>
    </xf>
    <xf numFmtId="0" fontId="0" fillId="0" borderId="12" xfId="0" applyBorder="1" applyAlignment="1">
      <alignment vertical="center" shrinkToFit="1"/>
    </xf>
    <xf numFmtId="0" fontId="0" fillId="0" borderId="0" xfId="0" applyAlignment="1">
      <alignment horizontal="left" vertical="center" shrinkToFit="1"/>
    </xf>
    <xf numFmtId="0" fontId="0" fillId="0" borderId="2" xfId="0" applyBorder="1" applyAlignment="1">
      <alignment vertical="center" shrinkToFit="1"/>
    </xf>
    <xf numFmtId="0" fontId="0" fillId="0" borderId="4" xfId="0" applyBorder="1" applyAlignment="1">
      <alignment horizontal="right" vertical="center" shrinkToFit="1"/>
    </xf>
    <xf numFmtId="0" fontId="3" fillId="0" borderId="12" xfId="0" applyFont="1" applyBorder="1" applyAlignment="1">
      <alignment horizontal="right" vertical="center" shrinkToFit="1"/>
    </xf>
    <xf numFmtId="0" fontId="0" fillId="0" borderId="13" xfId="0" applyBorder="1" applyAlignment="1">
      <alignment vertical="center" shrinkToFit="1"/>
    </xf>
    <xf numFmtId="0" fontId="0" fillId="0" borderId="14" xfId="0" applyBorder="1" applyAlignment="1">
      <alignment vertical="center" shrinkToFit="1"/>
    </xf>
    <xf numFmtId="0" fontId="0" fillId="0" borderId="16" xfId="0" applyBorder="1" applyAlignment="1">
      <alignment vertical="center" shrinkToFit="1"/>
    </xf>
    <xf numFmtId="0" fontId="0" fillId="0" borderId="3" xfId="0" applyBorder="1" applyAlignment="1">
      <alignment vertical="center" shrinkToFit="1"/>
    </xf>
    <xf numFmtId="0" fontId="12" fillId="0" borderId="4" xfId="0" applyFont="1" applyBorder="1">
      <alignment vertical="center"/>
    </xf>
    <xf numFmtId="0" fontId="12" fillId="0" borderId="1" xfId="0" applyFont="1" applyBorder="1">
      <alignment vertical="center"/>
    </xf>
    <xf numFmtId="0" fontId="4" fillId="0" borderId="0" xfId="0" applyFont="1">
      <alignment vertical="center"/>
    </xf>
    <xf numFmtId="0" fontId="3" fillId="0" borderId="0" xfId="0" applyFont="1">
      <alignment vertical="center"/>
    </xf>
    <xf numFmtId="0" fontId="9" fillId="0" borderId="0" xfId="0" applyFont="1" applyAlignment="1">
      <alignment horizontal="right" vertical="center"/>
    </xf>
    <xf numFmtId="0" fontId="10" fillId="0" borderId="0" xfId="0" applyFont="1" applyAlignment="1"/>
    <xf numFmtId="0" fontId="11" fillId="0" borderId="10" xfId="0" applyFont="1" applyBorder="1" applyAlignment="1">
      <alignment horizontal="center" vertical="center" shrinkToFit="1"/>
    </xf>
    <xf numFmtId="0" fontId="11" fillId="0" borderId="13" xfId="0" applyFont="1" applyBorder="1" applyAlignment="1">
      <alignment horizontal="center" vertical="center" shrinkToFit="1"/>
    </xf>
    <xf numFmtId="0" fontId="11" fillId="0" borderId="11" xfId="0" applyFont="1" applyBorder="1" applyAlignment="1">
      <alignment horizontal="center" vertical="center" shrinkToFit="1"/>
    </xf>
    <xf numFmtId="0" fontId="9" fillId="0" borderId="9" xfId="0" applyFont="1" applyBorder="1" applyAlignment="1">
      <alignment horizontal="center" vertical="center"/>
    </xf>
    <xf numFmtId="0" fontId="13" fillId="0" borderId="12" xfId="0" applyFont="1" applyBorder="1" applyAlignment="1">
      <alignment horizontal="right" vertical="center" shrinkToFit="1"/>
    </xf>
    <xf numFmtId="0" fontId="14" fillId="0" borderId="12" xfId="0" applyFont="1" applyBorder="1" applyAlignment="1">
      <alignment horizontal="center" vertical="center" shrinkToFit="1"/>
    </xf>
    <xf numFmtId="0" fontId="14" fillId="0" borderId="3" xfId="0" applyFont="1" applyBorder="1" applyAlignment="1">
      <alignment vertical="center" shrinkToFit="1"/>
    </xf>
    <xf numFmtId="0" fontId="14" fillId="0" borderId="1" xfId="0" applyFont="1" applyBorder="1" applyAlignment="1">
      <alignment vertical="center" shrinkToFit="1"/>
    </xf>
    <xf numFmtId="38" fontId="0" fillId="0" borderId="9" xfId="0" applyNumberFormat="1" applyBorder="1" applyAlignment="1">
      <alignment vertical="center" shrinkToFit="1"/>
    </xf>
    <xf numFmtId="38" fontId="0" fillId="0" borderId="12" xfId="0" applyNumberFormat="1" applyBorder="1" applyAlignment="1">
      <alignment vertical="center" shrinkToFit="1"/>
    </xf>
    <xf numFmtId="0" fontId="7" fillId="0" borderId="13" xfId="0" applyFont="1" applyBorder="1" applyAlignment="1">
      <alignment horizontal="center" vertical="center" shrinkToFit="1"/>
    </xf>
    <xf numFmtId="0" fontId="7" fillId="0" borderId="14" xfId="0" applyFont="1" applyBorder="1" applyAlignment="1">
      <alignment horizontal="center" vertical="center" shrinkToFit="1"/>
    </xf>
    <xf numFmtId="0" fontId="0" fillId="0" borderId="10" xfId="0" applyBorder="1" applyAlignment="1">
      <alignment vertical="center" shrinkToFit="1"/>
    </xf>
    <xf numFmtId="0" fontId="0" fillId="0" borderId="14" xfId="0" applyBorder="1" applyAlignment="1">
      <alignment horizontal="right" vertical="center" shrinkToFit="1"/>
    </xf>
    <xf numFmtId="0" fontId="0" fillId="0" borderId="4" xfId="0" applyBorder="1" applyAlignment="1">
      <alignment horizontal="center" vertical="center" shrinkToFit="1"/>
    </xf>
    <xf numFmtId="0" fontId="0" fillId="0" borderId="9" xfId="0" applyBorder="1" applyAlignment="1">
      <alignment horizontal="center" vertical="center" shrinkToFit="1"/>
    </xf>
    <xf numFmtId="38" fontId="0" fillId="0" borderId="0" xfId="1" applyFont="1">
      <alignment vertical="center"/>
    </xf>
    <xf numFmtId="38" fontId="0" fillId="0" borderId="12" xfId="1" applyFont="1" applyBorder="1" applyAlignment="1">
      <alignment horizontal="center" vertical="center"/>
    </xf>
    <xf numFmtId="38" fontId="0" fillId="0" borderId="0" xfId="1" applyFont="1" applyAlignment="1">
      <alignment horizontal="center" vertical="center"/>
    </xf>
    <xf numFmtId="38" fontId="0" fillId="0" borderId="12" xfId="1" applyFont="1" applyFill="1" applyBorder="1" applyAlignment="1">
      <alignment horizontal="center" vertical="center"/>
    </xf>
    <xf numFmtId="38" fontId="0" fillId="0" borderId="12" xfId="1" applyFont="1" applyBorder="1" applyAlignment="1">
      <alignment vertical="center" shrinkToFit="1"/>
    </xf>
    <xf numFmtId="38" fontId="0" fillId="0" borderId="12" xfId="1" applyFont="1" applyFill="1" applyBorder="1" applyAlignment="1">
      <alignment horizontal="center" vertical="center" shrinkToFit="1"/>
    </xf>
    <xf numFmtId="38" fontId="0" fillId="0" borderId="12" xfId="1" applyFont="1" applyBorder="1" applyAlignment="1">
      <alignment horizontal="center" vertical="center" shrinkToFit="1"/>
    </xf>
    <xf numFmtId="38" fontId="0" fillId="0" borderId="0" xfId="0" applyNumberFormat="1" applyAlignment="1">
      <alignment horizontal="center" vertical="center"/>
    </xf>
    <xf numFmtId="38" fontId="0" fillId="0" borderId="12" xfId="0" applyNumberFormat="1" applyBorder="1" applyAlignment="1">
      <alignment horizontal="center" vertical="center"/>
    </xf>
    <xf numFmtId="0" fontId="16" fillId="0" borderId="0" xfId="0" applyFont="1">
      <alignment vertical="center"/>
    </xf>
    <xf numFmtId="0" fontId="3" fillId="0" borderId="4" xfId="0" applyFont="1" applyBorder="1">
      <alignment vertical="center"/>
    </xf>
    <xf numFmtId="0" fontId="3" fillId="0" borderId="1" xfId="0" applyFont="1" applyBorder="1">
      <alignment vertical="center"/>
    </xf>
    <xf numFmtId="0" fontId="3" fillId="0" borderId="12" xfId="0" applyFont="1" applyBorder="1" applyAlignment="1">
      <alignment horizontal="center" vertical="center" shrinkToFit="1"/>
    </xf>
    <xf numFmtId="0" fontId="12" fillId="0" borderId="12" xfId="0" applyFont="1" applyBorder="1" applyAlignment="1">
      <alignment horizontal="center" vertical="center" shrinkToFit="1"/>
    </xf>
    <xf numFmtId="0" fontId="12" fillId="0" borderId="12" xfId="0" applyFont="1" applyBorder="1" applyAlignment="1">
      <alignment vertical="center" shrinkToFit="1"/>
    </xf>
    <xf numFmtId="0" fontId="4" fillId="0" borderId="12" xfId="0" applyFont="1" applyBorder="1" applyAlignment="1">
      <alignment horizontal="center" vertical="center" shrinkToFit="1"/>
    </xf>
    <xf numFmtId="0" fontId="0" fillId="0" borderId="7" xfId="0" applyBorder="1" applyAlignment="1">
      <alignment vertical="center" shrinkToFit="1"/>
    </xf>
    <xf numFmtId="38" fontId="0" fillId="0" borderId="12" xfId="1" applyFont="1" applyBorder="1" applyAlignment="1">
      <alignment horizontal="right" vertical="center" shrinkToFit="1"/>
    </xf>
    <xf numFmtId="0" fontId="7" fillId="0" borderId="0" xfId="0" applyFont="1">
      <alignment vertical="center"/>
    </xf>
    <xf numFmtId="0" fontId="7" fillId="0" borderId="11" xfId="0" applyFont="1" applyBorder="1">
      <alignment vertical="center"/>
    </xf>
    <xf numFmtId="177" fontId="19" fillId="0" borderId="0" xfId="0" applyNumberFormat="1" applyFont="1" applyAlignment="1">
      <alignment horizontal="center"/>
    </xf>
    <xf numFmtId="177" fontId="4" fillId="0" borderId="4" xfId="0" applyNumberFormat="1" applyFont="1" applyBorder="1" applyAlignment="1">
      <alignment vertical="center" shrinkToFit="1"/>
    </xf>
    <xf numFmtId="177" fontId="4" fillId="0" borderId="12" xfId="0" applyNumberFormat="1" applyFont="1" applyBorder="1" applyAlignment="1">
      <alignment horizontal="center" vertical="center" shrinkToFit="1"/>
    </xf>
    <xf numFmtId="177" fontId="4" fillId="0" borderId="14" xfId="0" applyNumberFormat="1" applyFont="1" applyBorder="1" applyAlignment="1">
      <alignment horizontal="center" vertical="center" shrinkToFit="1"/>
    </xf>
    <xf numFmtId="0" fontId="0" fillId="0" borderId="5" xfId="0" applyBorder="1" applyAlignment="1">
      <alignment vertical="center" shrinkToFit="1"/>
    </xf>
    <xf numFmtId="0" fontId="0" fillId="4" borderId="5" xfId="0" applyFill="1" applyBorder="1" applyAlignment="1">
      <alignment vertical="center" shrinkToFit="1"/>
    </xf>
    <xf numFmtId="0" fontId="12" fillId="0" borderId="0" xfId="0" applyFont="1" applyAlignment="1">
      <alignment vertical="center" wrapText="1"/>
    </xf>
    <xf numFmtId="0" fontId="12" fillId="0" borderId="0" xfId="0" applyFont="1">
      <alignment vertical="center"/>
    </xf>
    <xf numFmtId="0" fontId="0" fillId="0" borderId="2" xfId="0" applyBorder="1" applyAlignment="1">
      <alignment horizontal="center" vertical="center" shrinkToFit="1"/>
    </xf>
    <xf numFmtId="38" fontId="0" fillId="0" borderId="0" xfId="1" applyFont="1" applyAlignment="1">
      <alignment horizontal="right" vertical="center" shrinkToFit="1"/>
    </xf>
    <xf numFmtId="38" fontId="0" fillId="0" borderId="0" xfId="1" applyFont="1" applyAlignment="1">
      <alignment horizontal="center" vertical="center" shrinkToFit="1"/>
    </xf>
    <xf numFmtId="38" fontId="0" fillId="0" borderId="0" xfId="0" applyNumberFormat="1" applyAlignment="1">
      <alignment horizontal="left" vertical="center" shrinkToFit="1"/>
    </xf>
    <xf numFmtId="38" fontId="0" fillId="0" borderId="12" xfId="0" applyNumberFormat="1" applyBorder="1" applyAlignment="1">
      <alignment horizontal="center" vertical="center" shrinkToFit="1"/>
    </xf>
    <xf numFmtId="57" fontId="0" fillId="0" borderId="12" xfId="0" applyNumberFormat="1" applyBorder="1" applyAlignment="1">
      <alignment vertical="center" shrinkToFit="1"/>
    </xf>
    <xf numFmtId="38" fontId="0" fillId="0" borderId="13" xfId="0" applyNumberFormat="1" applyBorder="1" applyAlignment="1">
      <alignment vertical="center" shrinkToFit="1"/>
    </xf>
    <xf numFmtId="57" fontId="0" fillId="0" borderId="13" xfId="0" applyNumberFormat="1" applyBorder="1" applyAlignment="1">
      <alignment vertical="center" shrinkToFit="1"/>
    </xf>
    <xf numFmtId="0" fontId="0" fillId="0" borderId="12" xfId="0" applyBorder="1">
      <alignment vertical="center"/>
    </xf>
    <xf numFmtId="38" fontId="0" fillId="0" borderId="0" xfId="1" applyFont="1" applyAlignment="1">
      <alignment vertical="center" shrinkToFit="1"/>
    </xf>
    <xf numFmtId="0" fontId="0" fillId="0" borderId="6" xfId="0" applyBorder="1" applyAlignment="1">
      <alignment horizontal="center" vertical="center" shrinkToFit="1"/>
    </xf>
    <xf numFmtId="0" fontId="0" fillId="0" borderId="8" xfId="0" applyBorder="1" applyAlignment="1">
      <alignment horizontal="left" vertical="center" shrinkToFit="1"/>
    </xf>
    <xf numFmtId="0" fontId="5" fillId="0" borderId="0" xfId="0" applyFont="1">
      <alignment vertical="center"/>
    </xf>
    <xf numFmtId="0" fontId="12" fillId="0" borderId="0" xfId="0" applyFont="1" applyAlignment="1">
      <alignment horizontal="center" vertical="center"/>
    </xf>
    <xf numFmtId="0" fontId="0" fillId="0" borderId="6" xfId="0" applyBorder="1" applyAlignment="1">
      <alignment vertical="center" shrinkToFit="1"/>
    </xf>
    <xf numFmtId="0" fontId="12" fillId="0" borderId="0" xfId="0" applyFont="1" applyAlignment="1">
      <alignment horizontal="center" vertical="center" wrapText="1"/>
    </xf>
    <xf numFmtId="0" fontId="12" fillId="0" borderId="12" xfId="0" applyFont="1" applyBorder="1" applyAlignment="1">
      <alignment horizontal="center" vertical="center" wrapText="1"/>
    </xf>
    <xf numFmtId="0" fontId="12" fillId="0" borderId="12" xfId="0" applyFont="1" applyBorder="1" applyAlignment="1">
      <alignment horizontal="center" vertical="center"/>
    </xf>
    <xf numFmtId="0" fontId="0" fillId="7" borderId="2" xfId="0" applyFill="1" applyBorder="1" applyAlignment="1">
      <alignment horizontal="right" vertical="center"/>
    </xf>
    <xf numFmtId="0" fontId="0" fillId="7" borderId="12" xfId="0" applyFill="1" applyBorder="1" applyAlignment="1">
      <alignment horizontal="center" vertical="center" shrinkToFit="1"/>
    </xf>
    <xf numFmtId="0" fontId="0" fillId="7" borderId="10" xfId="0" applyFill="1" applyBorder="1" applyAlignment="1">
      <alignment horizontal="right" vertical="center"/>
    </xf>
    <xf numFmtId="0" fontId="0" fillId="7" borderId="6" xfId="0" applyFill="1" applyBorder="1" applyAlignment="1">
      <alignment horizontal="right" vertical="center"/>
    </xf>
    <xf numFmtId="0" fontId="14" fillId="7" borderId="2" xfId="0" applyFont="1" applyFill="1" applyBorder="1">
      <alignment vertical="center"/>
    </xf>
    <xf numFmtId="0" fontId="14" fillId="7" borderId="5" xfId="0" applyFont="1" applyFill="1" applyBorder="1">
      <alignment vertical="center"/>
    </xf>
    <xf numFmtId="0" fontId="14" fillId="7" borderId="3" xfId="0" applyFont="1" applyFill="1" applyBorder="1">
      <alignment vertical="center"/>
    </xf>
    <xf numFmtId="0" fontId="14" fillId="7" borderId="10" xfId="0" applyFont="1" applyFill="1" applyBorder="1">
      <alignment vertical="center"/>
    </xf>
    <xf numFmtId="0" fontId="14" fillId="7" borderId="0" xfId="0" applyFont="1" applyFill="1">
      <alignment vertical="center"/>
    </xf>
    <xf numFmtId="0" fontId="14" fillId="7" borderId="11" xfId="0" applyFont="1" applyFill="1" applyBorder="1">
      <alignment vertical="center"/>
    </xf>
    <xf numFmtId="0" fontId="14" fillId="7" borderId="10" xfId="0" applyFont="1" applyFill="1" applyBorder="1" applyAlignment="1">
      <alignment horizontal="left" vertical="center"/>
    </xf>
    <xf numFmtId="0" fontId="14" fillId="7" borderId="6" xfId="0" applyFont="1" applyFill="1" applyBorder="1">
      <alignment vertical="center"/>
    </xf>
    <xf numFmtId="0" fontId="14" fillId="7" borderId="7" xfId="0" applyFont="1" applyFill="1" applyBorder="1">
      <alignment vertical="center"/>
    </xf>
    <xf numFmtId="0" fontId="14" fillId="7" borderId="8" xfId="0" applyFont="1" applyFill="1" applyBorder="1">
      <alignment vertical="center"/>
    </xf>
    <xf numFmtId="0" fontId="14" fillId="7" borderId="2" xfId="0" applyFont="1" applyFill="1" applyBorder="1" applyAlignment="1">
      <alignment horizontal="left" vertical="center"/>
    </xf>
    <xf numFmtId="0" fontId="14" fillId="7" borderId="5" xfId="0" applyFont="1" applyFill="1" applyBorder="1" applyAlignment="1">
      <alignment horizontal="left" vertical="center"/>
    </xf>
    <xf numFmtId="0" fontId="14" fillId="7" borderId="0" xfId="0" applyFont="1" applyFill="1" applyAlignment="1">
      <alignment horizontal="left" vertical="center"/>
    </xf>
    <xf numFmtId="0" fontId="14" fillId="7" borderId="6" xfId="0" applyFont="1" applyFill="1" applyBorder="1" applyAlignment="1">
      <alignment horizontal="left" vertical="center"/>
    </xf>
    <xf numFmtId="0" fontId="14" fillId="7" borderId="7" xfId="0" applyFont="1" applyFill="1" applyBorder="1" applyAlignment="1">
      <alignment horizontal="left" vertical="center"/>
    </xf>
    <xf numFmtId="0" fontId="5" fillId="7" borderId="10" xfId="0" applyFont="1" applyFill="1" applyBorder="1">
      <alignment vertical="center"/>
    </xf>
    <xf numFmtId="0" fontId="5" fillId="7" borderId="0" xfId="0" applyFont="1" applyFill="1">
      <alignment vertical="center"/>
    </xf>
    <xf numFmtId="0" fontId="5" fillId="7" borderId="6" xfId="0" applyFont="1" applyFill="1" applyBorder="1">
      <alignment vertical="center"/>
    </xf>
    <xf numFmtId="0" fontId="5" fillId="7" borderId="7" xfId="0" applyFont="1" applyFill="1" applyBorder="1">
      <alignment vertical="center"/>
    </xf>
    <xf numFmtId="0" fontId="5" fillId="7" borderId="11" xfId="0" applyFont="1" applyFill="1" applyBorder="1">
      <alignment vertical="center"/>
    </xf>
    <xf numFmtId="0" fontId="5" fillId="7" borderId="8" xfId="0" applyFont="1" applyFill="1" applyBorder="1">
      <alignment vertical="center"/>
    </xf>
    <xf numFmtId="0" fontId="5" fillId="7" borderId="4" xfId="0" applyFont="1" applyFill="1" applyBorder="1">
      <alignment vertical="center"/>
    </xf>
    <xf numFmtId="0" fontId="5" fillId="7" borderId="9" xfId="0" applyFont="1" applyFill="1" applyBorder="1">
      <alignment vertical="center"/>
    </xf>
    <xf numFmtId="0" fontId="5" fillId="7" borderId="1" xfId="0" applyFont="1" applyFill="1" applyBorder="1">
      <alignment vertical="center"/>
    </xf>
    <xf numFmtId="0" fontId="5" fillId="7" borderId="45" xfId="0" applyFont="1" applyFill="1" applyBorder="1">
      <alignment vertical="center"/>
    </xf>
    <xf numFmtId="0" fontId="5" fillId="7" borderId="46" xfId="0" applyFont="1" applyFill="1" applyBorder="1">
      <alignment vertical="center"/>
    </xf>
    <xf numFmtId="0" fontId="5" fillId="7" borderId="47" xfId="0" applyFont="1" applyFill="1" applyBorder="1">
      <alignment vertical="center"/>
    </xf>
    <xf numFmtId="0" fontId="5" fillId="7" borderId="48" xfId="0" applyFont="1" applyFill="1" applyBorder="1">
      <alignment vertical="center"/>
    </xf>
    <xf numFmtId="0" fontId="5" fillId="7" borderId="49" xfId="0" applyFont="1" applyFill="1" applyBorder="1">
      <alignment vertical="center"/>
    </xf>
    <xf numFmtId="0" fontId="5" fillId="7" borderId="50" xfId="0" applyFont="1" applyFill="1" applyBorder="1">
      <alignment vertical="center"/>
    </xf>
    <xf numFmtId="0" fontId="5" fillId="7" borderId="51" xfId="0" applyFont="1" applyFill="1" applyBorder="1">
      <alignment vertical="center"/>
    </xf>
    <xf numFmtId="0" fontId="5" fillId="7" borderId="52" xfId="0" applyFont="1" applyFill="1" applyBorder="1">
      <alignment vertical="center"/>
    </xf>
    <xf numFmtId="0" fontId="5" fillId="7" borderId="53" xfId="0" applyFont="1" applyFill="1" applyBorder="1">
      <alignment vertical="center"/>
    </xf>
    <xf numFmtId="3" fontId="0" fillId="0" borderId="0" xfId="0" applyNumberFormat="1">
      <alignment vertical="center"/>
    </xf>
    <xf numFmtId="0" fontId="0" fillId="0" borderId="0" xfId="0" applyAlignment="1">
      <alignment vertical="top"/>
    </xf>
    <xf numFmtId="0" fontId="12" fillId="0" borderId="0" xfId="0" applyFont="1" applyAlignment="1">
      <alignment horizontal="right" vertical="top"/>
    </xf>
    <xf numFmtId="0" fontId="0" fillId="8" borderId="0" xfId="0" applyFill="1">
      <alignment vertical="center"/>
    </xf>
    <xf numFmtId="0" fontId="0" fillId="8" borderId="0" xfId="0" applyFill="1" applyAlignment="1">
      <alignment horizontal="center" vertical="center"/>
    </xf>
    <xf numFmtId="0" fontId="0" fillId="8" borderId="2" xfId="0" applyFill="1" applyBorder="1" applyAlignment="1">
      <alignment vertical="center" shrinkToFit="1"/>
    </xf>
    <xf numFmtId="0" fontId="4" fillId="8" borderId="13" xfId="0" applyFont="1" applyFill="1" applyBorder="1" applyAlignment="1">
      <alignment horizontal="center" vertical="center" shrinkToFit="1"/>
    </xf>
    <xf numFmtId="0" fontId="4" fillId="8" borderId="10" xfId="0" applyFont="1" applyFill="1" applyBorder="1" applyAlignment="1">
      <alignment horizontal="center" vertical="center" shrinkToFit="1"/>
    </xf>
    <xf numFmtId="0" fontId="0" fillId="8" borderId="16" xfId="0" applyFill="1" applyBorder="1" applyAlignment="1">
      <alignment vertical="center" shrinkToFit="1"/>
    </xf>
    <xf numFmtId="0" fontId="7" fillId="8" borderId="6" xfId="0" applyFont="1" applyFill="1" applyBorder="1" applyAlignment="1">
      <alignment horizontal="center" vertical="center" shrinkToFit="1"/>
    </xf>
    <xf numFmtId="0" fontId="7" fillId="8" borderId="16" xfId="0" applyFont="1" applyFill="1" applyBorder="1" applyAlignment="1">
      <alignment horizontal="center" vertical="center" shrinkToFit="1"/>
    </xf>
    <xf numFmtId="0" fontId="7" fillId="8" borderId="14" xfId="0" applyFont="1" applyFill="1" applyBorder="1" applyAlignment="1">
      <alignment horizontal="center" vertical="center" shrinkToFit="1"/>
    </xf>
    <xf numFmtId="0" fontId="17" fillId="0" borderId="0" xfId="0" applyFont="1">
      <alignment vertical="center"/>
    </xf>
    <xf numFmtId="0" fontId="23" fillId="0" borderId="0" xfId="0" applyFont="1">
      <alignment vertical="center"/>
    </xf>
    <xf numFmtId="0" fontId="0" fillId="0" borderId="59" xfId="0" applyBorder="1" applyAlignment="1">
      <alignment horizontal="center" vertical="center" shrinkToFit="1"/>
    </xf>
    <xf numFmtId="0" fontId="0" fillId="0" borderId="61" xfId="0" applyBorder="1" applyAlignment="1">
      <alignment horizontal="center" vertical="center" shrinkToFit="1"/>
    </xf>
    <xf numFmtId="0" fontId="0" fillId="6" borderId="32" xfId="0" applyFill="1" applyBorder="1" applyAlignment="1">
      <alignment horizontal="right" vertical="center" shrinkToFit="1"/>
    </xf>
    <xf numFmtId="0" fontId="0" fillId="6" borderId="33" xfId="0" applyFill="1" applyBorder="1" applyAlignment="1">
      <alignment horizontal="center" vertical="center" shrinkToFit="1"/>
    </xf>
    <xf numFmtId="49" fontId="0" fillId="6" borderId="33" xfId="0" applyNumberFormat="1" applyFill="1" applyBorder="1" applyAlignment="1">
      <alignment horizontal="center" vertical="center" shrinkToFit="1"/>
    </xf>
    <xf numFmtId="176" fontId="0" fillId="6" borderId="33" xfId="0" applyNumberFormat="1" applyFill="1" applyBorder="1" applyAlignment="1">
      <alignment horizontal="center" vertical="center" shrinkToFit="1"/>
    </xf>
    <xf numFmtId="38" fontId="0" fillId="6" borderId="68" xfId="1" applyFont="1" applyFill="1" applyBorder="1" applyAlignment="1">
      <alignment horizontal="right" vertical="center" shrinkToFit="1"/>
    </xf>
    <xf numFmtId="0" fontId="0" fillId="6" borderId="62" xfId="0" applyFill="1" applyBorder="1" applyAlignment="1">
      <alignment horizontal="center" vertical="center" shrinkToFit="1"/>
    </xf>
    <xf numFmtId="0" fontId="0" fillId="6" borderId="37" xfId="0" applyFill="1" applyBorder="1" applyAlignment="1">
      <alignment horizontal="center" vertical="center" shrinkToFit="1"/>
    </xf>
    <xf numFmtId="0" fontId="0" fillId="6" borderId="69" xfId="0" applyFill="1" applyBorder="1" applyAlignment="1">
      <alignment horizontal="center" vertical="center" shrinkToFit="1"/>
    </xf>
    <xf numFmtId="0" fontId="0" fillId="2" borderId="0" xfId="0" applyFill="1">
      <alignment vertical="center"/>
    </xf>
    <xf numFmtId="0" fontId="4" fillId="4" borderId="18" xfId="0" applyFont="1" applyFill="1" applyBorder="1">
      <alignment vertical="center"/>
    </xf>
    <xf numFmtId="0" fontId="7" fillId="4" borderId="19" xfId="0" applyFont="1" applyFill="1" applyBorder="1">
      <alignment vertical="center"/>
    </xf>
    <xf numFmtId="0" fontId="7" fillId="4" borderId="20" xfId="0" applyFont="1" applyFill="1" applyBorder="1">
      <alignment vertical="center"/>
    </xf>
    <xf numFmtId="0" fontId="0" fillId="8" borderId="22" xfId="0" applyFill="1" applyBorder="1">
      <alignment vertical="center"/>
    </xf>
    <xf numFmtId="0" fontId="5" fillId="8" borderId="17" xfId="0" applyFont="1" applyFill="1" applyBorder="1">
      <alignment vertical="center"/>
    </xf>
    <xf numFmtId="0" fontId="0" fillId="8" borderId="17" xfId="0" applyFill="1" applyBorder="1">
      <alignment vertical="center"/>
    </xf>
    <xf numFmtId="0" fontId="0" fillId="8" borderId="24" xfId="0" applyFill="1" applyBorder="1">
      <alignment vertical="center"/>
    </xf>
    <xf numFmtId="0" fontId="0" fillId="0" borderId="74" xfId="0" applyBorder="1">
      <alignment vertical="center"/>
    </xf>
    <xf numFmtId="0" fontId="4" fillId="4" borderId="23" xfId="0" applyFont="1" applyFill="1" applyBorder="1" applyAlignment="1">
      <alignment horizontal="center" vertical="center" wrapText="1" shrinkToFit="1"/>
    </xf>
    <xf numFmtId="0" fontId="0" fillId="0" borderId="68" xfId="0" applyBorder="1" applyAlignment="1">
      <alignment horizontal="center" vertical="center" shrinkToFit="1"/>
    </xf>
    <xf numFmtId="0" fontId="12" fillId="0" borderId="8" xfId="0" applyFont="1" applyBorder="1" applyAlignment="1">
      <alignment horizontal="center" vertical="center" shrinkToFit="1"/>
    </xf>
    <xf numFmtId="0" fontId="0" fillId="0" borderId="7" xfId="0" applyBorder="1" applyAlignment="1">
      <alignment horizontal="center" vertical="center" shrinkToFit="1"/>
    </xf>
    <xf numFmtId="0" fontId="24" fillId="0" borderId="0" xfId="0" applyFont="1">
      <alignment vertical="center"/>
    </xf>
    <xf numFmtId="177" fontId="24" fillId="0" borderId="0" xfId="0" applyNumberFormat="1" applyFont="1" applyAlignment="1">
      <alignment vertical="center" shrinkToFit="1"/>
    </xf>
    <xf numFmtId="0" fontId="24" fillId="0" borderId="0" xfId="0" applyFont="1" applyAlignment="1">
      <alignment horizontal="center" vertical="center"/>
    </xf>
    <xf numFmtId="0" fontId="29" fillId="0" borderId="0" xfId="0" applyFont="1">
      <alignment vertical="center"/>
    </xf>
    <xf numFmtId="0" fontId="28" fillId="0" borderId="0" xfId="0" applyFont="1" applyAlignment="1">
      <alignment horizontal="right" vertical="center"/>
    </xf>
    <xf numFmtId="0" fontId="29" fillId="0" borderId="0" xfId="0" applyFont="1" applyAlignment="1">
      <alignment vertical="center" shrinkToFit="1"/>
    </xf>
    <xf numFmtId="0" fontId="29" fillId="0" borderId="10" xfId="0" applyFont="1" applyBorder="1">
      <alignment vertical="center"/>
    </xf>
    <xf numFmtId="0" fontId="29" fillId="0" borderId="0" xfId="0" applyFont="1" applyAlignment="1">
      <alignment horizontal="left"/>
    </xf>
    <xf numFmtId="181" fontId="30" fillId="0" borderId="0" xfId="1" applyNumberFormat="1" applyFont="1" applyFill="1" applyBorder="1" applyAlignment="1">
      <alignment shrinkToFit="1"/>
    </xf>
    <xf numFmtId="181" fontId="27" fillId="0" borderId="0" xfId="1" applyNumberFormat="1" applyFont="1" applyBorder="1" applyAlignment="1">
      <alignment horizontal="right" vertical="center" shrinkToFit="1"/>
    </xf>
    <xf numFmtId="0" fontId="29" fillId="0" borderId="11" xfId="0" applyFont="1" applyBorder="1">
      <alignment vertical="center"/>
    </xf>
    <xf numFmtId="0" fontId="29" fillId="0" borderId="6" xfId="0" applyFont="1" applyBorder="1">
      <alignment vertical="center"/>
    </xf>
    <xf numFmtId="0" fontId="29" fillId="0" borderId="7" xfId="0" applyFont="1" applyBorder="1">
      <alignment vertical="center"/>
    </xf>
    <xf numFmtId="0" fontId="29" fillId="0" borderId="8" xfId="0" applyFont="1" applyBorder="1">
      <alignment vertical="center"/>
    </xf>
    <xf numFmtId="2" fontId="0" fillId="0" borderId="0" xfId="0" applyNumberFormat="1" applyAlignment="1">
      <alignment vertical="center" shrinkToFit="1"/>
    </xf>
    <xf numFmtId="0" fontId="0" fillId="2" borderId="7" xfId="0" applyFill="1" applyBorder="1">
      <alignment vertical="center"/>
    </xf>
    <xf numFmtId="0" fontId="0" fillId="2" borderId="71" xfId="0" applyFill="1" applyBorder="1">
      <alignment vertical="center"/>
    </xf>
    <xf numFmtId="0" fontId="0" fillId="2" borderId="5" xfId="0" applyFill="1" applyBorder="1">
      <alignment vertical="center"/>
    </xf>
    <xf numFmtId="0" fontId="7" fillId="2" borderId="57" xfId="0" applyFont="1" applyFill="1" applyBorder="1">
      <alignment vertical="center"/>
    </xf>
    <xf numFmtId="0" fontId="0" fillId="2" borderId="58" xfId="0" applyFill="1" applyBorder="1">
      <alignment vertical="center"/>
    </xf>
    <xf numFmtId="0" fontId="3" fillId="0" borderId="11" xfId="0" applyFont="1" applyBorder="1" applyAlignment="1">
      <alignment horizontal="center" vertical="center" shrinkToFi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8" xfId="0" applyBorder="1" applyAlignment="1">
      <alignment horizontal="center" vertical="center"/>
    </xf>
    <xf numFmtId="57" fontId="0" fillId="0" borderId="14" xfId="0" applyNumberFormat="1" applyBorder="1" applyAlignment="1">
      <alignment horizontal="center" vertical="center" shrinkToFit="1"/>
    </xf>
    <xf numFmtId="0" fontId="3"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8" fillId="0" borderId="41" xfId="0" applyFont="1" applyBorder="1" applyAlignment="1">
      <alignment horizontal="center" vertical="center"/>
    </xf>
    <xf numFmtId="0" fontId="8" fillId="0" borderId="39" xfId="0" applyFont="1" applyBorder="1" applyAlignment="1">
      <alignment horizontal="center" vertical="center"/>
    </xf>
    <xf numFmtId="0" fontId="8" fillId="0" borderId="39" xfId="0" applyFont="1" applyBorder="1" applyAlignment="1">
      <alignment horizontal="center" vertical="center" shrinkToFit="1"/>
    </xf>
    <xf numFmtId="0" fontId="0" fillId="0" borderId="1" xfId="0" applyBorder="1" applyAlignment="1">
      <alignment vertical="center" shrinkToFit="1"/>
    </xf>
    <xf numFmtId="0" fontId="3" fillId="0" borderId="0" xfId="0" applyFont="1" applyAlignment="1">
      <alignment vertical="center" shrinkToFit="1"/>
    </xf>
    <xf numFmtId="0" fontId="29" fillId="0" borderId="0" xfId="0" applyFont="1" applyAlignment="1">
      <alignment horizontal="right" vertical="center"/>
    </xf>
    <xf numFmtId="0" fontId="0" fillId="4" borderId="33" xfId="0" applyFill="1" applyBorder="1" applyAlignment="1" applyProtection="1">
      <alignment horizontal="center" vertical="center" shrinkToFit="1"/>
      <protection locked="0"/>
    </xf>
    <xf numFmtId="49" fontId="0" fillId="4" borderId="33" xfId="0" applyNumberFormat="1" applyFill="1" applyBorder="1" applyAlignment="1" applyProtection="1">
      <alignment horizontal="center" vertical="center" shrinkToFit="1"/>
      <protection locked="0"/>
    </xf>
    <xf numFmtId="0" fontId="0" fillId="4" borderId="77" xfId="0" applyFill="1" applyBorder="1" applyAlignment="1" applyProtection="1">
      <alignment horizontal="center" vertical="center" shrinkToFit="1"/>
      <protection locked="0"/>
    </xf>
    <xf numFmtId="176" fontId="0" fillId="4" borderId="33" xfId="0" applyNumberFormat="1" applyFill="1" applyBorder="1" applyAlignment="1" applyProtection="1">
      <alignment horizontal="center" vertical="center" shrinkToFit="1"/>
      <protection locked="0"/>
    </xf>
    <xf numFmtId="38" fontId="0" fillId="4" borderId="68" xfId="1" applyFont="1" applyFill="1" applyBorder="1" applyAlignment="1" applyProtection="1">
      <alignment horizontal="right" vertical="center" shrinkToFit="1"/>
      <protection locked="0"/>
    </xf>
    <xf numFmtId="0" fontId="0" fillId="4" borderId="62" xfId="0" applyFill="1" applyBorder="1" applyAlignment="1" applyProtection="1">
      <alignment horizontal="center" vertical="center" shrinkToFit="1"/>
      <protection locked="0"/>
    </xf>
    <xf numFmtId="0" fontId="0" fillId="0" borderId="1" xfId="0" applyBorder="1" applyAlignment="1" applyProtection="1">
      <alignment horizontal="center" vertical="center" shrinkToFit="1"/>
      <protection locked="0"/>
    </xf>
    <xf numFmtId="38" fontId="0" fillId="4" borderId="69" xfId="1" applyFont="1" applyFill="1" applyBorder="1" applyAlignment="1" applyProtection="1">
      <alignment horizontal="center" vertical="center" shrinkToFit="1"/>
      <protection locked="0"/>
    </xf>
    <xf numFmtId="0" fontId="0" fillId="0" borderId="64" xfId="0" applyBorder="1" applyAlignment="1" applyProtection="1">
      <alignment horizontal="center" vertical="center" shrinkToFit="1"/>
      <protection locked="0"/>
    </xf>
    <xf numFmtId="49" fontId="0" fillId="0" borderId="64" xfId="0" applyNumberFormat="1" applyBorder="1" applyAlignment="1" applyProtection="1">
      <alignment horizontal="center" vertical="center" shrinkToFit="1"/>
      <protection locked="0"/>
    </xf>
    <xf numFmtId="176" fontId="0" fillId="0" borderId="64" xfId="0" applyNumberFormat="1" applyBorder="1" applyAlignment="1" applyProtection="1">
      <alignment horizontal="center" vertical="center" shrinkToFit="1"/>
      <protection locked="0"/>
    </xf>
    <xf numFmtId="38" fontId="0" fillId="0" borderId="65" xfId="1" applyFont="1" applyFill="1" applyBorder="1" applyAlignment="1" applyProtection="1">
      <alignment horizontal="right" vertical="center" shrinkToFit="1"/>
      <protection locked="0"/>
    </xf>
    <xf numFmtId="0" fontId="0" fillId="0" borderId="66" xfId="0" applyBorder="1" applyAlignment="1" applyProtection="1">
      <alignment horizontal="center" vertical="center" shrinkToFit="1"/>
      <protection locked="0"/>
    </xf>
    <xf numFmtId="0" fontId="0" fillId="0" borderId="29" xfId="0" applyBorder="1" applyAlignment="1" applyProtection="1">
      <alignment horizontal="center" vertical="center" shrinkToFit="1"/>
      <protection locked="0"/>
    </xf>
    <xf numFmtId="38" fontId="0" fillId="0" borderId="67" xfId="1" applyFont="1" applyFill="1" applyBorder="1" applyAlignment="1" applyProtection="1">
      <alignment horizontal="center" vertical="center" shrinkToFit="1"/>
      <protection locked="0"/>
    </xf>
    <xf numFmtId="0" fontId="0" fillId="0" borderId="14" xfId="0" applyBorder="1" applyAlignment="1" applyProtection="1">
      <alignment horizontal="center" vertical="center" shrinkToFit="1"/>
      <protection locked="0"/>
    </xf>
    <xf numFmtId="0" fontId="0" fillId="0" borderId="12" xfId="0" applyBorder="1" applyAlignment="1" applyProtection="1">
      <alignment horizontal="center" vertical="center" shrinkToFit="1"/>
      <protection locked="0"/>
    </xf>
    <xf numFmtId="49" fontId="0" fillId="0" borderId="12" xfId="0" applyNumberFormat="1" applyBorder="1" applyAlignment="1" applyProtection="1">
      <alignment horizontal="center" vertical="center" shrinkToFit="1"/>
      <protection locked="0"/>
    </xf>
    <xf numFmtId="176" fontId="0" fillId="0" borderId="14" xfId="0" applyNumberFormat="1" applyBorder="1" applyAlignment="1" applyProtection="1">
      <alignment horizontal="center" vertical="center" shrinkToFit="1"/>
      <protection locked="0"/>
    </xf>
    <xf numFmtId="38" fontId="0" fillId="0" borderId="4" xfId="1" applyFont="1" applyFill="1" applyBorder="1" applyAlignment="1" applyProtection="1">
      <alignment horizontal="right" vertical="center" shrinkToFit="1"/>
      <protection locked="0"/>
    </xf>
    <xf numFmtId="0" fontId="0" fillId="0" borderId="15" xfId="0" applyBorder="1" applyAlignment="1" applyProtection="1">
      <alignment horizontal="center" vertical="center" shrinkToFit="1"/>
      <protection locked="0"/>
    </xf>
    <xf numFmtId="0" fontId="0" fillId="0" borderId="8" xfId="0" applyBorder="1" applyAlignment="1" applyProtection="1">
      <alignment horizontal="center" vertical="center" shrinkToFit="1"/>
      <protection locked="0"/>
    </xf>
    <xf numFmtId="38" fontId="0" fillId="0" borderId="31" xfId="1" applyFont="1" applyFill="1" applyBorder="1" applyAlignment="1" applyProtection="1">
      <alignment horizontal="center" vertical="center" shrinkToFit="1"/>
      <protection locked="0"/>
    </xf>
    <xf numFmtId="176" fontId="0" fillId="0" borderId="12" xfId="0" applyNumberFormat="1" applyBorder="1" applyAlignment="1" applyProtection="1">
      <alignment horizontal="center" vertical="center" shrinkToFit="1"/>
      <protection locked="0"/>
    </xf>
    <xf numFmtId="0" fontId="0" fillId="0" borderId="33"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49" fontId="0" fillId="0" borderId="34" xfId="0" applyNumberFormat="1" applyBorder="1" applyAlignment="1" applyProtection="1">
      <alignment horizontal="center" vertical="center" shrinkToFit="1"/>
      <protection locked="0"/>
    </xf>
    <xf numFmtId="176" fontId="0" fillId="0" borderId="34" xfId="0" applyNumberFormat="1" applyBorder="1" applyAlignment="1" applyProtection="1">
      <alignment horizontal="center" vertical="center" shrinkToFit="1"/>
      <protection locked="0"/>
    </xf>
    <xf numFmtId="38" fontId="0" fillId="0" borderId="40" xfId="1" applyFont="1" applyFill="1" applyBorder="1" applyAlignment="1" applyProtection="1">
      <alignment horizontal="right" vertical="center" shrinkToFit="1"/>
      <protection locked="0"/>
    </xf>
    <xf numFmtId="0" fontId="0" fillId="0" borderId="35" xfId="0" applyBorder="1" applyAlignment="1" applyProtection="1">
      <alignment horizontal="center" vertical="center" shrinkToFit="1"/>
      <protection locked="0"/>
    </xf>
    <xf numFmtId="0" fontId="0" fillId="0" borderId="36" xfId="0" applyBorder="1" applyAlignment="1" applyProtection="1">
      <alignment horizontal="center" vertical="center" shrinkToFit="1"/>
      <protection locked="0"/>
    </xf>
    <xf numFmtId="0" fontId="0" fillId="0" borderId="37" xfId="0" applyBorder="1" applyAlignment="1" applyProtection="1">
      <alignment horizontal="center" vertical="center" shrinkToFit="1"/>
      <protection locked="0"/>
    </xf>
    <xf numFmtId="38" fontId="0" fillId="0" borderId="38" xfId="1" applyFont="1" applyFill="1" applyBorder="1" applyAlignment="1" applyProtection="1">
      <alignment horizontal="center" vertical="center" shrinkToFit="1"/>
      <protection locked="0"/>
    </xf>
    <xf numFmtId="0" fontId="0" fillId="3" borderId="12" xfId="0" applyFill="1" applyBorder="1" applyAlignment="1" applyProtection="1">
      <alignment horizontal="center" vertical="center" shrinkToFit="1"/>
      <protection locked="0"/>
    </xf>
    <xf numFmtId="49" fontId="0" fillId="3" borderId="43" xfId="0" applyNumberFormat="1" applyFill="1" applyBorder="1" applyAlignment="1" applyProtection="1">
      <alignment horizontal="center" vertical="center" shrinkToFit="1"/>
      <protection locked="0"/>
    </xf>
    <xf numFmtId="49" fontId="0" fillId="3" borderId="44" xfId="0" applyNumberFormat="1" applyFill="1" applyBorder="1" applyAlignment="1" applyProtection="1">
      <alignment horizontal="left" vertical="center" shrinkToFit="1"/>
      <protection locked="0"/>
    </xf>
    <xf numFmtId="0" fontId="0" fillId="3" borderId="10" xfId="0" applyFill="1" applyBorder="1" applyAlignment="1" applyProtection="1">
      <alignment horizontal="center" vertical="center" shrinkToFit="1"/>
      <protection locked="0"/>
    </xf>
    <xf numFmtId="0" fontId="0" fillId="3" borderId="42" xfId="0" applyFill="1" applyBorder="1" applyAlignment="1" applyProtection="1">
      <alignment horizontal="center" vertical="center" shrinkToFit="1"/>
      <protection locked="0"/>
    </xf>
    <xf numFmtId="0" fontId="0" fillId="3" borderId="25" xfId="0" applyFill="1" applyBorder="1" applyAlignment="1" applyProtection="1">
      <alignment horizontal="center" vertical="center" shrinkToFit="1"/>
      <protection locked="0"/>
    </xf>
    <xf numFmtId="0" fontId="0" fillId="3" borderId="26" xfId="0" applyFill="1" applyBorder="1" applyAlignment="1" applyProtection="1">
      <alignment horizontal="center" vertical="center" shrinkToFit="1"/>
      <protection locked="0"/>
    </xf>
    <xf numFmtId="57" fontId="0" fillId="0" borderId="3" xfId="0" applyNumberFormat="1" applyBorder="1" applyAlignment="1" applyProtection="1">
      <alignment horizontal="center" vertical="center" shrinkToFit="1"/>
      <protection locked="0"/>
    </xf>
    <xf numFmtId="57" fontId="0" fillId="0" borderId="12" xfId="0" applyNumberFormat="1" applyBorder="1" applyAlignment="1" applyProtection="1">
      <alignment horizontal="center" vertical="center" shrinkToFit="1"/>
      <protection locked="0"/>
    </xf>
    <xf numFmtId="57" fontId="0" fillId="3" borderId="9" xfId="0" applyNumberFormat="1" applyFill="1" applyBorder="1" applyAlignment="1" applyProtection="1">
      <alignment horizontal="center" vertical="center" shrinkToFit="1"/>
      <protection locked="0"/>
    </xf>
    <xf numFmtId="177" fontId="31" fillId="0" borderId="0" xfId="0" applyNumberFormat="1" applyFont="1" applyAlignment="1">
      <alignment horizontal="right" vertical="center"/>
    </xf>
    <xf numFmtId="0" fontId="6" fillId="0" borderId="0" xfId="0" applyFont="1" applyAlignment="1">
      <alignment horizontal="right" vertical="center"/>
    </xf>
    <xf numFmtId="0" fontId="6" fillId="0" borderId="0" xfId="0" applyFont="1">
      <alignment vertical="center"/>
    </xf>
    <xf numFmtId="177" fontId="28" fillId="0" borderId="10" xfId="0" applyNumberFormat="1" applyFont="1" applyBorder="1">
      <alignment vertical="center"/>
    </xf>
    <xf numFmtId="177" fontId="31" fillId="0" borderId="0" xfId="0" applyNumberFormat="1" applyFont="1" applyAlignment="1">
      <alignment horizontal="left" vertical="center"/>
    </xf>
    <xf numFmtId="0" fontId="7" fillId="4" borderId="78" xfId="0" applyFont="1" applyFill="1" applyBorder="1">
      <alignment vertical="center"/>
    </xf>
    <xf numFmtId="0" fontId="35" fillId="0" borderId="5" xfId="0" applyFont="1" applyBorder="1">
      <alignment vertical="center"/>
    </xf>
    <xf numFmtId="0" fontId="36" fillId="0" borderId="0" xfId="0" applyFont="1" applyAlignment="1">
      <alignment vertical="top"/>
    </xf>
    <xf numFmtId="0" fontId="36" fillId="0" borderId="0" xfId="0" applyFont="1" applyAlignment="1"/>
    <xf numFmtId="0" fontId="37" fillId="0" borderId="0" xfId="0" applyFont="1">
      <alignment vertical="center"/>
    </xf>
    <xf numFmtId="0" fontId="38" fillId="0" borderId="0" xfId="0" applyFont="1">
      <alignment vertical="center"/>
    </xf>
    <xf numFmtId="0" fontId="0" fillId="8" borderId="13" xfId="0" applyFill="1" applyBorder="1" applyAlignment="1">
      <alignment vertical="center" shrinkToFit="1"/>
    </xf>
    <xf numFmtId="0" fontId="0" fillId="8" borderId="16" xfId="0" applyFill="1" applyBorder="1" applyAlignment="1">
      <alignment horizontal="center" vertical="center" shrinkToFit="1"/>
    </xf>
    <xf numFmtId="0" fontId="0" fillId="8" borderId="14" xfId="0" applyFill="1" applyBorder="1" applyAlignment="1">
      <alignment horizontal="center" vertical="center" shrinkToFit="1"/>
    </xf>
    <xf numFmtId="0" fontId="0" fillId="0" borderId="0" xfId="0" applyAlignment="1">
      <alignment horizontal="left" vertical="top"/>
    </xf>
    <xf numFmtId="0" fontId="3" fillId="9" borderId="33" xfId="0" applyFont="1" applyFill="1" applyBorder="1" applyAlignment="1">
      <alignment horizontal="center" vertical="center" wrapText="1"/>
    </xf>
    <xf numFmtId="0" fontId="3" fillId="8" borderId="69" xfId="0" applyFont="1" applyFill="1" applyBorder="1" applyAlignment="1">
      <alignment horizontal="center" vertical="center" wrapText="1"/>
    </xf>
    <xf numFmtId="0" fontId="0" fillId="0" borderId="81" xfId="0" applyBorder="1" applyAlignment="1">
      <alignment horizontal="center" vertical="center" shrinkToFit="1"/>
    </xf>
    <xf numFmtId="0" fontId="5" fillId="9" borderId="79" xfId="0" applyFont="1" applyFill="1" applyBorder="1" applyAlignment="1">
      <alignment horizontal="center" vertical="center" wrapText="1"/>
    </xf>
    <xf numFmtId="0" fontId="14" fillId="8" borderId="80" xfId="0" applyFont="1" applyFill="1" applyBorder="1" applyAlignment="1">
      <alignment horizontal="center" vertical="center" wrapText="1"/>
    </xf>
    <xf numFmtId="0" fontId="7" fillId="2" borderId="21" xfId="0" applyFont="1" applyFill="1" applyBorder="1">
      <alignment vertical="center"/>
    </xf>
    <xf numFmtId="0" fontId="7" fillId="2" borderId="22" xfId="0" applyFont="1" applyFill="1" applyBorder="1">
      <alignment vertical="center"/>
    </xf>
    <xf numFmtId="0" fontId="7" fillId="2" borderId="0" xfId="0" applyFont="1" applyFill="1">
      <alignment vertical="center"/>
    </xf>
    <xf numFmtId="0" fontId="5" fillId="8" borderId="0" xfId="0" applyFont="1" applyFill="1">
      <alignment vertical="center"/>
    </xf>
    <xf numFmtId="0" fontId="0" fillId="9" borderId="9" xfId="0" applyFill="1" applyBorder="1">
      <alignment vertical="center"/>
    </xf>
    <xf numFmtId="0" fontId="0" fillId="9" borderId="73" xfId="0" applyFill="1" applyBorder="1">
      <alignment vertical="center"/>
    </xf>
    <xf numFmtId="0" fontId="5" fillId="0" borderId="0" xfId="0" applyFont="1" applyAlignment="1">
      <alignment horizontal="left" vertical="center"/>
    </xf>
    <xf numFmtId="0" fontId="7" fillId="9" borderId="72" xfId="0" applyFont="1" applyFill="1" applyBorder="1">
      <alignment vertical="center"/>
    </xf>
    <xf numFmtId="0" fontId="4" fillId="8" borderId="21" xfId="0" applyFont="1" applyFill="1" applyBorder="1">
      <alignment vertical="center"/>
    </xf>
    <xf numFmtId="0" fontId="7" fillId="8" borderId="0" xfId="0" applyFont="1" applyFill="1">
      <alignment vertical="center"/>
    </xf>
    <xf numFmtId="0" fontId="7" fillId="8" borderId="23" xfId="0" applyFont="1" applyFill="1" applyBorder="1">
      <alignment vertical="center"/>
    </xf>
    <xf numFmtId="0" fontId="7" fillId="8" borderId="17" xfId="0" applyFont="1" applyFill="1" applyBorder="1">
      <alignment vertical="center"/>
    </xf>
    <xf numFmtId="177" fontId="0" fillId="0" borderId="12" xfId="0" applyNumberFormat="1" applyBorder="1" applyAlignment="1">
      <alignment horizontal="center" vertical="center" shrinkToFit="1"/>
    </xf>
    <xf numFmtId="0" fontId="39" fillId="0" borderId="2" xfId="0" applyFont="1" applyBorder="1">
      <alignment vertical="center"/>
    </xf>
    <xf numFmtId="0" fontId="39" fillId="0" borderId="5" xfId="0" applyFont="1" applyBorder="1">
      <alignment vertical="center"/>
    </xf>
    <xf numFmtId="0" fontId="39" fillId="0" borderId="5" xfId="0" applyFont="1" applyBorder="1" applyAlignment="1"/>
    <xf numFmtId="0" fontId="39" fillId="0" borderId="3" xfId="0" applyFont="1" applyBorder="1" applyAlignment="1"/>
    <xf numFmtId="0" fontId="39" fillId="0" borderId="10" xfId="0" applyFont="1" applyBorder="1">
      <alignment vertical="center"/>
    </xf>
    <xf numFmtId="0" fontId="36" fillId="0" borderId="0" xfId="0" applyFont="1">
      <alignment vertical="center"/>
    </xf>
    <xf numFmtId="0" fontId="39" fillId="0" borderId="11" xfId="0" applyFont="1" applyBorder="1" applyAlignment="1"/>
    <xf numFmtId="0" fontId="39" fillId="0" borderId="11" xfId="0" applyFont="1" applyBorder="1">
      <alignment vertical="center"/>
    </xf>
    <xf numFmtId="0" fontId="39" fillId="0" borderId="6" xfId="0" applyFont="1" applyBorder="1">
      <alignment vertical="center"/>
    </xf>
    <xf numFmtId="0" fontId="39" fillId="0" borderId="7" xfId="0" applyFont="1" applyBorder="1">
      <alignment vertical="center"/>
    </xf>
    <xf numFmtId="0" fontId="39" fillId="0" borderId="7" xfId="0" applyFont="1" applyBorder="1" applyAlignment="1"/>
    <xf numFmtId="0" fontId="39" fillId="0" borderId="7" xfId="0" applyFont="1" applyBorder="1" applyAlignment="1">
      <alignment horizontal="center"/>
    </xf>
    <xf numFmtId="0" fontId="39" fillId="0" borderId="8" xfId="0" applyFont="1" applyBorder="1" applyAlignment="1"/>
    <xf numFmtId="0" fontId="36" fillId="0" borderId="0" xfId="0" applyFont="1" applyAlignment="1">
      <alignment horizontal="center" vertical="center"/>
    </xf>
    <xf numFmtId="0" fontId="41" fillId="0" borderId="0" xfId="0" applyFont="1">
      <alignment vertical="center"/>
    </xf>
    <xf numFmtId="0" fontId="7" fillId="2" borderId="70" xfId="0" applyFont="1" applyFill="1" applyBorder="1">
      <alignment vertical="center"/>
    </xf>
    <xf numFmtId="0" fontId="40" fillId="0" borderId="0" xfId="0" applyFont="1" applyAlignment="1">
      <alignment horizontal="center"/>
    </xf>
    <xf numFmtId="0" fontId="29" fillId="0" borderId="0" xfId="0" applyFont="1" applyAlignment="1">
      <alignment shrinkToFit="1"/>
    </xf>
    <xf numFmtId="0" fontId="0" fillId="10" borderId="59" xfId="0" applyFill="1" applyBorder="1" applyAlignment="1" applyProtection="1">
      <alignment horizontal="center" vertical="center" shrinkToFit="1"/>
      <protection locked="0"/>
    </xf>
    <xf numFmtId="177" fontId="29" fillId="0" borderId="0" xfId="0" applyNumberFormat="1" applyFont="1" applyAlignment="1">
      <alignment shrinkToFit="1"/>
    </xf>
    <xf numFmtId="0" fontId="0" fillId="4" borderId="12" xfId="0" applyFill="1" applyBorder="1" applyAlignment="1">
      <alignment vertical="center" shrinkToFit="1"/>
    </xf>
    <xf numFmtId="0" fontId="5" fillId="0" borderId="0" xfId="0" applyFont="1" applyAlignment="1">
      <alignment vertical="center" wrapText="1"/>
    </xf>
    <xf numFmtId="0" fontId="0" fillId="0" borderId="13" xfId="0" applyBorder="1" applyAlignment="1" applyProtection="1">
      <alignment horizontal="center" vertical="center" shrinkToFit="1"/>
      <protection locked="0"/>
    </xf>
    <xf numFmtId="177" fontId="0" fillId="0" borderId="0" xfId="0" applyNumberFormat="1" applyAlignment="1">
      <alignment horizontal="center" vertical="center" shrinkToFit="1"/>
    </xf>
    <xf numFmtId="0" fontId="45" fillId="0" borderId="0" xfId="0" applyFont="1">
      <alignment vertical="center"/>
    </xf>
    <xf numFmtId="57" fontId="0" fillId="0" borderId="13" xfId="0" applyNumberFormat="1" applyBorder="1" applyAlignment="1" applyProtection="1">
      <alignment horizontal="center" vertical="center" shrinkToFit="1"/>
      <protection locked="0"/>
    </xf>
    <xf numFmtId="0" fontId="4" fillId="4" borderId="21" xfId="0" applyFont="1" applyFill="1" applyBorder="1">
      <alignment vertical="center"/>
    </xf>
    <xf numFmtId="0" fontId="7" fillId="4" borderId="0" xfId="0" applyFont="1" applyFill="1">
      <alignment vertical="center"/>
    </xf>
    <xf numFmtId="0" fontId="7" fillId="2" borderId="82" xfId="0" applyFont="1" applyFill="1" applyBorder="1">
      <alignment vertical="center"/>
    </xf>
    <xf numFmtId="0" fontId="7" fillId="2" borderId="83" xfId="0" applyFont="1" applyFill="1" applyBorder="1">
      <alignment vertical="center"/>
    </xf>
    <xf numFmtId="0" fontId="7" fillId="2" borderId="84" xfId="0" applyFont="1" applyFill="1" applyBorder="1">
      <alignment vertical="center"/>
    </xf>
    <xf numFmtId="0" fontId="4" fillId="2" borderId="85" xfId="0" applyFont="1" applyFill="1" applyBorder="1">
      <alignment vertical="center"/>
    </xf>
    <xf numFmtId="0" fontId="0" fillId="2" borderId="86" xfId="0" applyFill="1" applyBorder="1">
      <alignment vertical="center"/>
    </xf>
    <xf numFmtId="0" fontId="0" fillId="2" borderId="87" xfId="0" applyFill="1" applyBorder="1">
      <alignment vertical="center"/>
    </xf>
    <xf numFmtId="0" fontId="0" fillId="2" borderId="63" xfId="0" applyFill="1" applyBorder="1" applyAlignment="1">
      <alignment horizontal="center" vertical="center" wrapText="1" shrinkToFit="1"/>
    </xf>
    <xf numFmtId="38" fontId="0" fillId="5" borderId="12" xfId="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Protection="1">
      <alignment vertical="center"/>
      <protection locked="0"/>
    </xf>
    <xf numFmtId="0" fontId="0" fillId="0" borderId="12" xfId="0" applyBorder="1" applyAlignment="1" applyProtection="1">
      <alignment horizontal="center" vertical="center"/>
      <protection locked="0"/>
    </xf>
    <xf numFmtId="57" fontId="0" fillId="0" borderId="12" xfId="0" applyNumberFormat="1" applyBorder="1" applyAlignment="1" applyProtection="1">
      <alignment horizontal="center" vertical="center"/>
      <protection locked="0"/>
    </xf>
    <xf numFmtId="0" fontId="46" fillId="0" borderId="0" xfId="0" applyFont="1" applyAlignment="1">
      <alignment horizontal="center" vertical="center"/>
    </xf>
    <xf numFmtId="0" fontId="46" fillId="0" borderId="2" xfId="0" applyFont="1" applyBorder="1" applyAlignment="1">
      <alignment horizontal="center" vertical="center"/>
    </xf>
    <xf numFmtId="0" fontId="46" fillId="0" borderId="10" xfId="0" applyFont="1" applyBorder="1" applyAlignment="1">
      <alignment horizontal="center" vertical="center"/>
    </xf>
    <xf numFmtId="0" fontId="0" fillId="0" borderId="88" xfId="0" applyBorder="1">
      <alignment vertical="center"/>
    </xf>
    <xf numFmtId="0" fontId="0" fillId="0" borderId="83" xfId="0" applyBorder="1">
      <alignment vertical="center"/>
    </xf>
    <xf numFmtId="0" fontId="0" fillId="0" borderId="89" xfId="0" applyBorder="1">
      <alignment vertical="center"/>
    </xf>
    <xf numFmtId="0" fontId="0" fillId="0" borderId="83" xfId="0" applyBorder="1" applyAlignment="1">
      <alignment vertical="center" shrinkToFit="1"/>
    </xf>
    <xf numFmtId="0" fontId="3" fillId="0" borderId="83" xfId="0" applyFont="1" applyBorder="1">
      <alignment vertical="center"/>
    </xf>
    <xf numFmtId="0" fontId="0" fillId="0" borderId="14" xfId="0" applyBorder="1" applyAlignment="1">
      <alignment horizontal="center" vertical="center"/>
    </xf>
    <xf numFmtId="0" fontId="14" fillId="7" borderId="8" xfId="0" applyFont="1" applyFill="1" applyBorder="1" applyAlignment="1">
      <alignment horizontal="right" vertical="center"/>
    </xf>
    <xf numFmtId="0" fontId="4" fillId="4" borderId="90" xfId="0" applyFont="1" applyFill="1" applyBorder="1">
      <alignment vertical="center"/>
    </xf>
    <xf numFmtId="0" fontId="7" fillId="4" borderId="91" xfId="0" applyFont="1" applyFill="1" applyBorder="1">
      <alignment vertical="center"/>
    </xf>
    <xf numFmtId="0" fontId="0" fillId="4" borderId="0" xfId="0" applyFill="1">
      <alignment vertical="center"/>
    </xf>
    <xf numFmtId="0" fontId="7" fillId="4" borderId="92" xfId="0" applyFont="1" applyFill="1" applyBorder="1">
      <alignment vertical="center"/>
    </xf>
    <xf numFmtId="0" fontId="47" fillId="0" borderId="39" xfId="0" applyFont="1" applyBorder="1" applyAlignment="1">
      <alignment horizontal="center" vertical="center" wrapText="1" shrinkToFit="1"/>
    </xf>
    <xf numFmtId="177" fontId="26" fillId="0" borderId="0" xfId="0" applyNumberFormat="1" applyFont="1" applyAlignment="1">
      <alignment horizontal="center" shrinkToFit="1"/>
    </xf>
    <xf numFmtId="0" fontId="48" fillId="0" borderId="0" xfId="0" applyFont="1" applyAlignment="1">
      <alignment horizontal="left"/>
    </xf>
    <xf numFmtId="0" fontId="41" fillId="0" borderId="0" xfId="0" applyFont="1" applyAlignment="1">
      <alignment horizontal="left"/>
    </xf>
    <xf numFmtId="0" fontId="49" fillId="0" borderId="7" xfId="0" applyFont="1" applyBorder="1" applyAlignment="1">
      <alignment horizontal="left"/>
    </xf>
    <xf numFmtId="0" fontId="7" fillId="0" borderId="2" xfId="0" applyFont="1" applyBorder="1" applyAlignment="1">
      <alignment horizontal="center" vertical="center" shrinkToFit="1"/>
    </xf>
    <xf numFmtId="0" fontId="7" fillId="0" borderId="10" xfId="0" applyFont="1" applyBorder="1" applyAlignment="1">
      <alignment horizontal="center" vertical="center" shrinkToFit="1"/>
    </xf>
    <xf numFmtId="0" fontId="5" fillId="0" borderId="12" xfId="0" applyFont="1" applyBorder="1" applyAlignment="1">
      <alignment horizontal="right" vertical="center" shrinkToFit="1"/>
    </xf>
    <xf numFmtId="0" fontId="14" fillId="0" borderId="0" xfId="0" applyFont="1" applyAlignment="1">
      <alignment vertical="center" shrinkToFit="1"/>
    </xf>
    <xf numFmtId="0" fontId="14" fillId="0" borderId="12" xfId="0" applyFont="1" applyBorder="1" applyAlignment="1">
      <alignment horizontal="right" vertical="center" shrinkToFit="1"/>
    </xf>
    <xf numFmtId="0" fontId="14" fillId="0" borderId="0" xfId="0" applyFont="1">
      <alignment vertical="center"/>
    </xf>
    <xf numFmtId="0" fontId="28" fillId="0" borderId="0" xfId="0" applyFont="1" applyAlignment="1">
      <alignment horizontal="center" vertical="center" shrinkToFit="1"/>
    </xf>
    <xf numFmtId="0" fontId="26" fillId="0" borderId="0" xfId="0" applyFont="1" applyAlignment="1">
      <alignment horizontal="center" vertical="center" shrinkToFit="1"/>
    </xf>
    <xf numFmtId="177" fontId="30" fillId="0" borderId="0" xfId="0" applyNumberFormat="1" applyFont="1">
      <alignment vertical="center"/>
    </xf>
    <xf numFmtId="2" fontId="0" fillId="0" borderId="0" xfId="0" applyNumberFormat="1">
      <alignment vertical="center"/>
    </xf>
    <xf numFmtId="0" fontId="48" fillId="0" borderId="0" xfId="0" applyFont="1" applyAlignment="1"/>
    <xf numFmtId="0" fontId="48" fillId="0" borderId="0" xfId="0" applyFont="1">
      <alignment vertical="center"/>
    </xf>
    <xf numFmtId="182" fontId="0" fillId="0" borderId="0" xfId="0" applyNumberFormat="1" applyAlignment="1">
      <alignment horizontal="center" vertical="center" shrinkToFit="1"/>
    </xf>
    <xf numFmtId="0" fontId="44" fillId="0" borderId="3" xfId="0" applyFont="1" applyBorder="1" applyAlignment="1">
      <alignment horizontal="right" vertical="center"/>
    </xf>
    <xf numFmtId="0" fontId="44" fillId="0" borderId="11" xfId="0" applyFont="1" applyBorder="1" applyAlignment="1">
      <alignment horizontal="right" vertical="center"/>
    </xf>
    <xf numFmtId="0" fontId="52" fillId="0" borderId="0" xfId="0" applyFont="1">
      <alignment vertical="center"/>
    </xf>
    <xf numFmtId="0" fontId="7" fillId="0" borderId="93" xfId="0" applyFont="1" applyBorder="1" applyAlignment="1">
      <alignment horizontal="center" vertical="center"/>
    </xf>
    <xf numFmtId="0" fontId="7" fillId="0" borderId="94" xfId="0" applyFont="1" applyBorder="1" applyAlignment="1">
      <alignment horizontal="center" vertical="center"/>
    </xf>
    <xf numFmtId="2" fontId="0" fillId="0" borderId="11" xfId="0" applyNumberFormat="1" applyBorder="1">
      <alignment vertical="center"/>
    </xf>
    <xf numFmtId="0" fontId="0" fillId="0" borderId="93" xfId="0" applyBorder="1" applyAlignment="1">
      <alignment horizontal="center" vertical="center"/>
    </xf>
    <xf numFmtId="0" fontId="0" fillId="0" borderId="94" xfId="0" applyBorder="1" applyAlignment="1">
      <alignment horizontal="center" vertical="center"/>
    </xf>
    <xf numFmtId="0" fontId="0" fillId="0" borderId="10" xfId="0" applyBorder="1" applyAlignment="1">
      <alignment horizontal="right" vertical="center"/>
    </xf>
    <xf numFmtId="0" fontId="0" fillId="0" borderId="3" xfId="0" applyBorder="1" applyAlignment="1" applyProtection="1">
      <alignment horizontal="center" vertical="center"/>
      <protection locked="0"/>
    </xf>
    <xf numFmtId="0" fontId="0" fillId="0" borderId="11" xfId="0" applyBorder="1" applyProtection="1">
      <alignment vertical="center"/>
      <protection locked="0"/>
    </xf>
    <xf numFmtId="0" fontId="0" fillId="0" borderId="12" xfId="0" applyBorder="1" applyAlignment="1" applyProtection="1">
      <alignment horizontal="right" vertical="center"/>
      <protection locked="0"/>
    </xf>
    <xf numFmtId="0" fontId="0" fillId="2" borderId="12" xfId="0" applyFill="1" applyBorder="1" applyAlignment="1" applyProtection="1">
      <alignment horizontal="center" vertical="center"/>
      <protection locked="0"/>
    </xf>
    <xf numFmtId="177" fontId="0" fillId="2" borderId="12" xfId="0" applyNumberFormat="1" applyFill="1" applyBorder="1" applyAlignment="1" applyProtection="1">
      <alignment horizontal="center" vertical="center" shrinkToFit="1"/>
      <protection locked="0"/>
    </xf>
    <xf numFmtId="0" fontId="0" fillId="2" borderId="12" xfId="0" applyFill="1" applyBorder="1" applyAlignment="1" applyProtection="1">
      <alignment horizontal="center" vertical="center" shrinkToFit="1"/>
      <protection locked="0"/>
    </xf>
    <xf numFmtId="0" fontId="0" fillId="2" borderId="4" xfId="0" applyFill="1" applyBorder="1" applyAlignment="1" applyProtection="1">
      <alignment horizontal="center" vertical="center" shrinkToFit="1"/>
      <protection locked="0"/>
    </xf>
    <xf numFmtId="0" fontId="0" fillId="2" borderId="13" xfId="0" applyFill="1" applyBorder="1" applyAlignment="1" applyProtection="1">
      <alignment horizontal="center" vertical="center" shrinkToFit="1"/>
      <protection locked="0"/>
    </xf>
    <xf numFmtId="38" fontId="4" fillId="4" borderId="37" xfId="1" applyFont="1" applyFill="1" applyBorder="1" applyAlignment="1" applyProtection="1">
      <alignment horizontal="right" vertical="center" shrinkToFit="1"/>
    </xf>
    <xf numFmtId="38" fontId="7" fillId="0" borderId="29" xfId="1" applyFont="1" applyFill="1" applyBorder="1" applyAlignment="1" applyProtection="1">
      <alignment horizontal="right" vertical="center" shrinkToFit="1"/>
    </xf>
    <xf numFmtId="38" fontId="7" fillId="0" borderId="1" xfId="1" applyFont="1" applyFill="1" applyBorder="1" applyAlignment="1" applyProtection="1">
      <alignment horizontal="right" vertical="center" shrinkToFit="1"/>
    </xf>
    <xf numFmtId="38" fontId="7" fillId="0" borderId="36" xfId="1" applyFont="1" applyFill="1" applyBorder="1" applyAlignment="1" applyProtection="1">
      <alignment horizontal="right" vertical="center" shrinkToFit="1"/>
    </xf>
    <xf numFmtId="38" fontId="0" fillId="6" borderId="61" xfId="1" applyFont="1" applyFill="1" applyBorder="1" applyAlignment="1" applyProtection="1">
      <alignment horizontal="right" vertical="center" shrinkToFit="1"/>
    </xf>
    <xf numFmtId="0" fontId="56" fillId="0" borderId="0" xfId="0" applyFont="1" applyAlignment="1">
      <alignment horizontal="center" vertical="center" shrinkToFit="1"/>
    </xf>
    <xf numFmtId="0" fontId="5" fillId="0" borderId="0" xfId="0" applyFont="1" applyAlignment="1"/>
    <xf numFmtId="0" fontId="58" fillId="0" borderId="0" xfId="0" applyFont="1" applyAlignment="1">
      <alignment horizontal="left" shrinkToFit="1"/>
    </xf>
    <xf numFmtId="38" fontId="0" fillId="0" borderId="0" xfId="1" applyFont="1" applyBorder="1" applyAlignment="1">
      <alignment horizontal="center" vertical="center" shrinkToFit="1"/>
    </xf>
    <xf numFmtId="38" fontId="0" fillId="0" borderId="95" xfId="1" applyFont="1" applyFill="1" applyBorder="1" applyAlignment="1" applyProtection="1">
      <alignment horizontal="center" vertical="center" shrinkToFit="1"/>
      <protection locked="0"/>
    </xf>
    <xf numFmtId="0" fontId="0" fillId="2" borderId="4" xfId="0" applyFill="1" applyBorder="1" applyAlignment="1" applyProtection="1">
      <alignment horizontal="center" vertical="center" shrinkToFit="1"/>
      <protection locked="0"/>
    </xf>
    <xf numFmtId="0" fontId="0" fillId="2" borderId="9" xfId="0" applyFill="1" applyBorder="1" applyAlignment="1" applyProtection="1">
      <alignment horizontal="center" vertical="center" shrinkToFit="1"/>
      <protection locked="0"/>
    </xf>
    <xf numFmtId="0" fontId="0" fillId="2" borderId="1" xfId="0" applyFill="1" applyBorder="1" applyAlignment="1" applyProtection="1">
      <alignment horizontal="center" vertical="center" shrinkToFit="1"/>
      <protection locked="0"/>
    </xf>
    <xf numFmtId="0" fontId="0" fillId="0" borderId="4" xfId="0" applyBorder="1" applyAlignment="1">
      <alignment horizontal="left" vertical="center" shrinkToFit="1"/>
    </xf>
    <xf numFmtId="0" fontId="0" fillId="0" borderId="1" xfId="0" applyBorder="1" applyAlignment="1">
      <alignment horizontal="left" vertical="center" shrinkToFit="1"/>
    </xf>
    <xf numFmtId="0" fontId="0" fillId="0" borderId="4" xfId="0" applyBorder="1" applyAlignment="1">
      <alignment horizontal="center" vertical="center" shrinkToFit="1"/>
    </xf>
    <xf numFmtId="0" fontId="0" fillId="0" borderId="9" xfId="0" applyBorder="1" applyAlignment="1">
      <alignment horizontal="center" vertical="center" shrinkToFit="1"/>
    </xf>
    <xf numFmtId="0" fontId="0" fillId="0" borderId="1" xfId="0" applyBorder="1" applyAlignment="1">
      <alignment horizontal="center" vertical="center" shrinkToFit="1"/>
    </xf>
    <xf numFmtId="0" fontId="4" fillId="0" borderId="13" xfId="0" applyFont="1" applyBorder="1" applyAlignment="1">
      <alignment horizontal="left" vertical="top" wrapText="1"/>
    </xf>
    <xf numFmtId="0" fontId="7" fillId="0" borderId="16" xfId="0" applyFont="1" applyBorder="1" applyAlignment="1">
      <alignment horizontal="left" vertical="top" wrapText="1"/>
    </xf>
    <xf numFmtId="0" fontId="7" fillId="0" borderId="14" xfId="0" applyFont="1" applyBorder="1" applyAlignment="1">
      <alignment horizontal="left" vertical="top" wrapText="1"/>
    </xf>
    <xf numFmtId="0" fontId="0" fillId="0" borderId="2" xfId="0" applyBorder="1" applyAlignment="1">
      <alignment horizontal="left" vertical="center" wrapText="1"/>
    </xf>
    <xf numFmtId="0" fontId="0" fillId="0" borderId="5" xfId="0" applyBorder="1" applyAlignment="1">
      <alignment horizontal="left" vertical="center" wrapText="1"/>
    </xf>
    <xf numFmtId="0" fontId="0" fillId="0" borderId="3"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2" xfId="0" applyBorder="1" applyAlignment="1">
      <alignment horizontal="left" vertical="center" shrinkToFit="1"/>
    </xf>
    <xf numFmtId="0" fontId="0" fillId="0" borderId="5" xfId="0" applyBorder="1" applyAlignment="1">
      <alignment horizontal="left" vertical="center" shrinkToFit="1"/>
    </xf>
    <xf numFmtId="0" fontId="0" fillId="0" borderId="3" xfId="0" applyBorder="1" applyAlignment="1">
      <alignment horizontal="left" vertical="center" shrinkToFit="1"/>
    </xf>
    <xf numFmtId="0" fontId="0" fillId="0" borderId="9" xfId="0" applyBorder="1" applyAlignment="1">
      <alignment horizontal="left" vertical="center" shrinkToFit="1"/>
    </xf>
    <xf numFmtId="0" fontId="0" fillId="3" borderId="4" xfId="0" applyFill="1" applyBorder="1" applyAlignment="1" applyProtection="1">
      <alignment horizontal="center" vertical="center" shrinkToFit="1"/>
      <protection locked="0"/>
    </xf>
    <xf numFmtId="0" fontId="0" fillId="3" borderId="9" xfId="0" applyFill="1" applyBorder="1" applyAlignment="1" applyProtection="1">
      <alignment horizontal="center" vertical="center" shrinkToFit="1"/>
      <protection locked="0"/>
    </xf>
    <xf numFmtId="0" fontId="0" fillId="3" borderId="1" xfId="0" applyFill="1" applyBorder="1" applyAlignment="1" applyProtection="1">
      <alignment horizontal="center" vertical="center" shrinkToFit="1"/>
      <protection locked="0"/>
    </xf>
    <xf numFmtId="49" fontId="0" fillId="3" borderId="4" xfId="0" applyNumberFormat="1" applyFill="1" applyBorder="1" applyAlignment="1" applyProtection="1">
      <alignment horizontal="center" vertical="center" shrinkToFit="1"/>
      <protection locked="0"/>
    </xf>
    <xf numFmtId="49" fontId="0" fillId="3" borderId="9" xfId="0" applyNumberFormat="1" applyFill="1" applyBorder="1" applyAlignment="1" applyProtection="1">
      <alignment horizontal="center" vertical="center" shrinkToFit="1"/>
      <protection locked="0"/>
    </xf>
    <xf numFmtId="49" fontId="0" fillId="3" borderId="1" xfId="0" applyNumberFormat="1" applyFill="1" applyBorder="1" applyAlignment="1" applyProtection="1">
      <alignment horizontal="center" vertical="center" shrinkToFit="1"/>
      <protection locked="0"/>
    </xf>
    <xf numFmtId="57" fontId="0" fillId="3" borderId="12" xfId="0" applyNumberFormat="1" applyFill="1" applyBorder="1" applyAlignment="1" applyProtection="1">
      <alignment horizontal="center" vertical="center"/>
      <protection locked="0"/>
    </xf>
    <xf numFmtId="0" fontId="0" fillId="0" borderId="12" xfId="0" applyBorder="1" applyAlignment="1" applyProtection="1">
      <alignment horizontal="center" vertical="center" shrinkToFit="1"/>
      <protection locked="0"/>
    </xf>
    <xf numFmtId="0" fontId="0" fillId="0" borderId="14" xfId="0" applyBorder="1" applyAlignment="1">
      <alignment horizontal="center" vertical="center" shrinkToFit="1"/>
    </xf>
    <xf numFmtId="0" fontId="0" fillId="3" borderId="7" xfId="0" applyFill="1" applyBorder="1" applyAlignment="1" applyProtection="1">
      <alignment horizontal="center" vertical="center" shrinkToFit="1"/>
      <protection locked="0"/>
    </xf>
    <xf numFmtId="0" fontId="0" fillId="3" borderId="27" xfId="0" applyFill="1" applyBorder="1" applyAlignment="1" applyProtection="1">
      <alignment horizontal="center" vertical="center" shrinkToFit="1"/>
      <protection locked="0"/>
    </xf>
    <xf numFmtId="0" fontId="0" fillId="3" borderId="28" xfId="0" applyFill="1" applyBorder="1" applyAlignment="1" applyProtection="1">
      <alignment horizontal="center" vertical="center" shrinkToFit="1"/>
      <protection locked="0"/>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7" xfId="0" applyBorder="1" applyAlignment="1">
      <alignment horizontal="left" vertical="center" shrinkToFit="1"/>
    </xf>
    <xf numFmtId="0" fontId="0" fillId="0" borderId="8" xfId="0" applyBorder="1" applyAlignment="1">
      <alignment horizontal="left" vertical="center" shrinkToFit="1"/>
    </xf>
    <xf numFmtId="0" fontId="0" fillId="0" borderId="8" xfId="0" applyBorder="1" applyAlignment="1">
      <alignment horizontal="center" vertical="center" shrinkToFit="1"/>
    </xf>
    <xf numFmtId="0" fontId="0" fillId="0" borderId="6" xfId="0" applyBorder="1" applyAlignment="1">
      <alignment horizontal="left" vertical="center" shrinkToFit="1"/>
    </xf>
    <xf numFmtId="0" fontId="0" fillId="0" borderId="13" xfId="0" applyBorder="1" applyAlignment="1" applyProtection="1">
      <alignment horizontal="center" vertical="center" shrinkToFit="1"/>
      <protection locked="0"/>
    </xf>
    <xf numFmtId="0" fontId="0" fillId="0" borderId="2" xfId="0" applyBorder="1" applyAlignment="1" applyProtection="1">
      <alignment horizontal="center" vertical="center" shrinkToFit="1"/>
      <protection locked="0"/>
    </xf>
    <xf numFmtId="0" fontId="0" fillId="0" borderId="3" xfId="0" applyBorder="1" applyAlignment="1" applyProtection="1">
      <alignment horizontal="center" vertical="center" shrinkToFit="1"/>
      <protection locked="0"/>
    </xf>
    <xf numFmtId="177" fontId="0" fillId="0" borderId="13" xfId="0" applyNumberFormat="1" applyBorder="1" applyAlignment="1" applyProtection="1">
      <alignment horizontal="center" vertical="center" shrinkToFit="1"/>
      <protection locked="0"/>
    </xf>
    <xf numFmtId="177" fontId="0" fillId="0" borderId="6" xfId="0" applyNumberFormat="1" applyBorder="1" applyAlignment="1" applyProtection="1">
      <alignment horizontal="center" vertical="center" shrinkToFit="1"/>
      <protection locked="0"/>
    </xf>
    <xf numFmtId="0" fontId="0" fillId="0" borderId="2" xfId="0" applyBorder="1" applyAlignment="1">
      <alignment horizontal="center" vertical="center" wrapText="1" shrinkToFit="1"/>
    </xf>
    <xf numFmtId="0" fontId="0" fillId="0" borderId="6" xfId="0" applyBorder="1" applyAlignment="1">
      <alignment horizontal="center" vertical="center" shrinkToFit="1"/>
    </xf>
    <xf numFmtId="57" fontId="0" fillId="3" borderId="4" xfId="0" applyNumberFormat="1" applyFill="1" applyBorder="1" applyAlignment="1" applyProtection="1">
      <alignment horizontal="center" vertical="center" shrinkToFit="1"/>
      <protection locked="0"/>
    </xf>
    <xf numFmtId="57" fontId="0" fillId="3" borderId="1" xfId="0" applyNumberFormat="1" applyFill="1" applyBorder="1" applyAlignment="1" applyProtection="1">
      <alignment horizontal="center" vertical="center" shrinkToFit="1"/>
      <protection locked="0"/>
    </xf>
    <xf numFmtId="0" fontId="0" fillId="0" borderId="10" xfId="0" applyBorder="1" applyAlignment="1">
      <alignment horizontal="center" vertical="center" shrinkToFit="1"/>
    </xf>
    <xf numFmtId="0" fontId="0" fillId="0" borderId="0" xfId="0" applyAlignment="1">
      <alignment horizontal="center" vertical="center" shrinkToFit="1"/>
    </xf>
    <xf numFmtId="0" fontId="0" fillId="0" borderId="7" xfId="0" applyBorder="1" applyAlignment="1">
      <alignment horizontal="center" vertical="center" shrinkToFit="1"/>
    </xf>
    <xf numFmtId="0" fontId="4" fillId="0" borderId="16"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4" xfId="0" applyFont="1" applyBorder="1" applyAlignment="1">
      <alignment horizontal="center" vertical="center" wrapText="1"/>
    </xf>
    <xf numFmtId="0" fontId="0" fillId="0" borderId="54" xfId="0" applyBorder="1" applyAlignment="1" applyProtection="1">
      <alignment horizontal="left" vertical="center" shrinkToFit="1"/>
      <protection locked="0"/>
    </xf>
    <xf numFmtId="0" fontId="0" fillId="0" borderId="55" xfId="0" applyBorder="1" applyAlignment="1" applyProtection="1">
      <alignment horizontal="left" vertical="center" shrinkToFit="1"/>
      <protection locked="0"/>
    </xf>
    <xf numFmtId="0" fontId="0" fillId="0" borderId="56" xfId="0" applyBorder="1" applyAlignment="1" applyProtection="1">
      <alignment horizontal="left" vertical="center" shrinkToFit="1"/>
      <protection locked="0"/>
    </xf>
    <xf numFmtId="0" fontId="0" fillId="0" borderId="13" xfId="0" applyBorder="1" applyAlignment="1">
      <alignment horizontal="center" vertical="center" shrinkToFit="1"/>
    </xf>
    <xf numFmtId="0" fontId="0" fillId="0" borderId="4" xfId="0" applyBorder="1" applyAlignment="1">
      <alignment horizontal="center" vertical="center"/>
    </xf>
    <xf numFmtId="0" fontId="0" fillId="0" borderId="9" xfId="0" applyBorder="1" applyAlignment="1">
      <alignment horizontal="center" vertical="center"/>
    </xf>
    <xf numFmtId="0" fontId="0" fillId="0" borderId="4" xfId="0" applyBorder="1" applyAlignment="1" applyProtection="1">
      <alignment horizontal="center" vertical="center" shrinkToFit="1"/>
      <protection locked="0"/>
    </xf>
    <xf numFmtId="0" fontId="0" fillId="0" borderId="1" xfId="0" applyBorder="1" applyAlignment="1" applyProtection="1">
      <alignment horizontal="center" vertical="center" shrinkToFit="1"/>
      <protection locked="0"/>
    </xf>
    <xf numFmtId="0" fontId="0" fillId="0" borderId="13" xfId="0" applyBorder="1" applyAlignment="1">
      <alignment horizontal="center" vertical="center"/>
    </xf>
    <xf numFmtId="0" fontId="0" fillId="0" borderId="16" xfId="0" applyBorder="1" applyAlignment="1">
      <alignment horizontal="center" vertical="center"/>
    </xf>
    <xf numFmtId="0" fontId="0" fillId="0" borderId="12" xfId="0" applyBorder="1" applyAlignment="1">
      <alignment horizontal="right" vertical="center" shrinkToFit="1"/>
    </xf>
    <xf numFmtId="0" fontId="0" fillId="0" borderId="60" xfId="0" applyBorder="1" applyAlignment="1">
      <alignment horizontal="center" vertical="center" shrinkToFit="1"/>
    </xf>
    <xf numFmtId="0" fontId="0" fillId="0" borderId="61" xfId="0" applyBorder="1" applyAlignment="1">
      <alignment horizontal="center" vertical="center" shrinkToFit="1"/>
    </xf>
    <xf numFmtId="0" fontId="0" fillId="0" borderId="18" xfId="0" applyBorder="1" applyAlignment="1">
      <alignment horizontal="left"/>
    </xf>
    <xf numFmtId="0" fontId="0" fillId="0" borderId="19" xfId="0" applyBorder="1" applyAlignment="1">
      <alignment horizontal="left"/>
    </xf>
    <xf numFmtId="0" fontId="4" fillId="2" borderId="30" xfId="0" applyFont="1" applyFill="1" applyBorder="1" applyAlignment="1">
      <alignment horizontal="left" vertical="top" wrapText="1" shrinkToFit="1"/>
    </xf>
    <xf numFmtId="0" fontId="7" fillId="2" borderId="30" xfId="0" applyFont="1" applyFill="1" applyBorder="1" applyAlignment="1">
      <alignment horizontal="left" vertical="top" wrapText="1" shrinkToFit="1"/>
    </xf>
    <xf numFmtId="0" fontId="7" fillId="2" borderId="32" xfId="0" applyFont="1" applyFill="1" applyBorder="1" applyAlignment="1">
      <alignment horizontal="left" vertical="top" wrapText="1" shrinkToFit="1"/>
    </xf>
    <xf numFmtId="0" fontId="0" fillId="0" borderId="16" xfId="0" applyBorder="1" applyAlignment="1">
      <alignment horizontal="center" vertical="center" shrinkToFit="1"/>
    </xf>
    <xf numFmtId="0" fontId="0" fillId="0" borderId="75" xfId="0" applyBorder="1" applyAlignment="1" applyProtection="1">
      <alignment horizontal="left" vertical="top" shrinkToFit="1"/>
      <protection locked="0"/>
    </xf>
    <xf numFmtId="0" fontId="0" fillId="0" borderId="64" xfId="0" applyBorder="1" applyAlignment="1" applyProtection="1">
      <alignment horizontal="left" vertical="top" shrinkToFit="1"/>
      <protection locked="0"/>
    </xf>
    <xf numFmtId="0" fontId="0" fillId="0" borderId="67" xfId="0" applyBorder="1" applyAlignment="1" applyProtection="1">
      <alignment horizontal="left" vertical="top" shrinkToFit="1"/>
      <protection locked="0"/>
    </xf>
    <xf numFmtId="0" fontId="0" fillId="0" borderId="76" xfId="0" applyBorder="1" applyAlignment="1" applyProtection="1">
      <alignment horizontal="left" vertical="top" shrinkToFit="1"/>
      <protection locked="0"/>
    </xf>
    <xf numFmtId="0" fontId="0" fillId="0" borderId="34" xfId="0" applyBorder="1" applyAlignment="1" applyProtection="1">
      <alignment horizontal="left" vertical="top" shrinkToFit="1"/>
      <protection locked="0"/>
    </xf>
    <xf numFmtId="0" fontId="0" fillId="0" borderId="38" xfId="0" applyBorder="1" applyAlignment="1" applyProtection="1">
      <alignment horizontal="left" vertical="top" shrinkToFit="1"/>
      <protection locked="0"/>
    </xf>
    <xf numFmtId="0" fontId="0" fillId="0" borderId="11" xfId="0" applyBorder="1" applyAlignment="1">
      <alignment horizontal="center" vertical="center" shrinkToFit="1"/>
    </xf>
    <xf numFmtId="0" fontId="0" fillId="0" borderId="10" xfId="0" applyBorder="1" applyAlignment="1">
      <alignment horizontal="center" vertical="center" wrapText="1" shrinkToFit="1"/>
    </xf>
    <xf numFmtId="0" fontId="0" fillId="8" borderId="2" xfId="0" applyFill="1" applyBorder="1" applyAlignment="1">
      <alignment horizontal="left" vertical="center" shrinkToFit="1"/>
    </xf>
    <xf numFmtId="0" fontId="0" fillId="8" borderId="5" xfId="0" applyFill="1" applyBorder="1" applyAlignment="1">
      <alignment horizontal="left" vertical="center" shrinkToFit="1"/>
    </xf>
    <xf numFmtId="0" fontId="0" fillId="8" borderId="3" xfId="0" applyFill="1" applyBorder="1" applyAlignment="1">
      <alignment horizontal="left" vertical="center" shrinkToFit="1"/>
    </xf>
    <xf numFmtId="0" fontId="0" fillId="8" borderId="6" xfId="0" applyFill="1" applyBorder="1" applyAlignment="1">
      <alignment horizontal="right" vertical="center" shrinkToFit="1"/>
    </xf>
    <xf numFmtId="0" fontId="0" fillId="8" borderId="7" xfId="0" applyFill="1" applyBorder="1" applyAlignment="1">
      <alignment horizontal="right" vertical="center" shrinkToFit="1"/>
    </xf>
    <xf numFmtId="0" fontId="0" fillId="8" borderId="8" xfId="0" applyFill="1" applyBorder="1" applyAlignment="1">
      <alignment horizontal="right" vertical="center" shrinkToFit="1"/>
    </xf>
    <xf numFmtId="177" fontId="27" fillId="0" borderId="0" xfId="0" applyNumberFormat="1" applyFont="1" applyAlignment="1">
      <alignment horizontal="left" vertical="center" shrinkToFit="1"/>
    </xf>
    <xf numFmtId="177" fontId="25" fillId="0" borderId="0" xfId="0" applyNumberFormat="1" applyFont="1" applyAlignment="1">
      <alignment horizontal="left" vertical="center"/>
    </xf>
    <xf numFmtId="0" fontId="26" fillId="0" borderId="0" xfId="0" applyFont="1" applyAlignment="1">
      <alignment horizontal="center"/>
    </xf>
    <xf numFmtId="0" fontId="51" fillId="0" borderId="0" xfId="0" applyFont="1" applyAlignment="1">
      <alignment horizontal="center" shrinkToFit="1"/>
    </xf>
    <xf numFmtId="0" fontId="59" fillId="0" borderId="0" xfId="0" applyFont="1" applyAlignment="1">
      <alignment horizontal="right" shrinkToFit="1"/>
    </xf>
    <xf numFmtId="0" fontId="59" fillId="0" borderId="0" xfId="0" applyFont="1" applyAlignment="1">
      <alignment horizontal="left" shrinkToFit="1"/>
    </xf>
    <xf numFmtId="0" fontId="42" fillId="0" borderId="0" xfId="0" applyFont="1" applyAlignment="1">
      <alignment horizontal="left"/>
    </xf>
    <xf numFmtId="0" fontId="34" fillId="0" borderId="2" xfId="0" applyFont="1" applyBorder="1" applyAlignment="1">
      <alignment horizontal="left" vertical="top" wrapText="1"/>
    </xf>
    <xf numFmtId="0" fontId="34" fillId="0" borderId="5" xfId="0" applyFont="1" applyBorder="1" applyAlignment="1">
      <alignment horizontal="left" vertical="top" wrapText="1"/>
    </xf>
    <xf numFmtId="0" fontId="34" fillId="0" borderId="3" xfId="0" applyFont="1" applyBorder="1" applyAlignment="1">
      <alignment horizontal="left" vertical="top" wrapText="1"/>
    </xf>
    <xf numFmtId="0" fontId="34" fillId="0" borderId="10" xfId="0" applyFont="1" applyBorder="1" applyAlignment="1">
      <alignment horizontal="left" vertical="top" wrapText="1"/>
    </xf>
    <xf numFmtId="0" fontId="34" fillId="0" borderId="0" xfId="0" applyFont="1" applyAlignment="1">
      <alignment horizontal="left" vertical="top" wrapText="1"/>
    </xf>
    <xf numFmtId="0" fontId="34" fillId="0" borderId="11" xfId="0" applyFont="1" applyBorder="1" applyAlignment="1">
      <alignment horizontal="left" vertical="top" wrapText="1"/>
    </xf>
    <xf numFmtId="0" fontId="34" fillId="0" borderId="6" xfId="0" applyFont="1" applyBorder="1" applyAlignment="1">
      <alignment horizontal="left" vertical="top" wrapText="1"/>
    </xf>
    <xf numFmtId="0" fontId="34" fillId="0" borderId="7" xfId="0" applyFont="1" applyBorder="1" applyAlignment="1">
      <alignment horizontal="left" vertical="top" wrapText="1"/>
    </xf>
    <xf numFmtId="0" fontId="34" fillId="0" borderId="8" xfId="0" applyFont="1" applyBorder="1" applyAlignment="1">
      <alignment horizontal="left" vertical="top" wrapText="1"/>
    </xf>
    <xf numFmtId="0" fontId="7" fillId="2" borderId="5" xfId="0" applyFont="1" applyFill="1" applyBorder="1" applyAlignment="1" applyProtection="1">
      <alignment horizontal="center" vertical="center" shrinkToFit="1"/>
      <protection locked="0"/>
    </xf>
    <xf numFmtId="0" fontId="7" fillId="2" borderId="7" xfId="0" applyFont="1" applyFill="1" applyBorder="1" applyAlignment="1" applyProtection="1">
      <alignment horizontal="center" vertical="center" shrinkToFit="1"/>
      <protection locked="0"/>
    </xf>
    <xf numFmtId="0" fontId="4" fillId="0" borderId="2" xfId="0" applyFont="1" applyBorder="1" applyAlignment="1">
      <alignment horizontal="center" vertical="center"/>
    </xf>
    <xf numFmtId="0" fontId="4" fillId="0" borderId="6" xfId="0" applyFont="1" applyBorder="1" applyAlignment="1">
      <alignment horizontal="center" vertical="center"/>
    </xf>
    <xf numFmtId="0" fontId="7" fillId="0" borderId="3" xfId="0" applyFont="1" applyBorder="1" applyAlignment="1">
      <alignment horizontal="center" vertical="center"/>
    </xf>
    <xf numFmtId="0" fontId="7" fillId="0" borderId="8" xfId="0" applyFont="1" applyBorder="1" applyAlignment="1">
      <alignment horizontal="center" vertical="center"/>
    </xf>
    <xf numFmtId="177" fontId="24" fillId="0" borderId="0" xfId="0" applyNumberFormat="1" applyFont="1" applyAlignment="1">
      <alignment horizontal="center" vertical="center" shrinkToFit="1"/>
    </xf>
    <xf numFmtId="177" fontId="53" fillId="0" borderId="0" xfId="0" applyNumberFormat="1" applyFont="1" applyAlignment="1">
      <alignment horizontal="center" vertical="center"/>
    </xf>
    <xf numFmtId="0" fontId="12" fillId="0" borderId="4" xfId="0" applyFont="1" applyBorder="1" applyAlignment="1">
      <alignment horizontal="center" vertical="center"/>
    </xf>
    <xf numFmtId="0" fontId="12" fillId="0" borderId="1" xfId="0" applyFont="1" applyBorder="1" applyAlignment="1">
      <alignment horizontal="center" vertical="center"/>
    </xf>
    <xf numFmtId="0" fontId="0" fillId="0" borderId="0" xfId="0" applyAlignment="1">
      <alignment horizontal="center" vertical="center"/>
    </xf>
    <xf numFmtId="0" fontId="0" fillId="0" borderId="14" xfId="0" applyBorder="1" applyAlignment="1">
      <alignment horizontal="center" vertical="center"/>
    </xf>
    <xf numFmtId="177" fontId="28" fillId="0" borderId="0" xfId="0" applyNumberFormat="1" applyFont="1" applyAlignment="1">
      <alignment horizontal="center" vertical="center" shrinkToFit="1"/>
    </xf>
    <xf numFmtId="0" fontId="0" fillId="0" borderId="12" xfId="0" applyBorder="1" applyAlignment="1">
      <alignment horizontal="center" vertical="center" shrinkToFit="1"/>
    </xf>
    <xf numFmtId="181" fontId="30" fillId="0" borderId="0" xfId="1" applyNumberFormat="1" applyFont="1" applyFill="1" applyBorder="1" applyAlignment="1">
      <alignment horizontal="right" vertical="center" shrinkToFit="1"/>
    </xf>
    <xf numFmtId="176" fontId="0" fillId="0" borderId="2" xfId="0" applyNumberFormat="1" applyBorder="1" applyAlignment="1">
      <alignment horizontal="center" vertical="center" shrinkToFit="1"/>
    </xf>
    <xf numFmtId="176" fontId="0" fillId="0" borderId="3" xfId="0" applyNumberFormat="1" applyBorder="1" applyAlignment="1">
      <alignment horizontal="center" vertical="center" shrinkToFit="1"/>
    </xf>
    <xf numFmtId="0" fontId="28" fillId="0" borderId="0" xfId="0" applyFont="1" applyAlignment="1">
      <alignment horizontal="center" vertical="center"/>
    </xf>
    <xf numFmtId="177" fontId="24" fillId="0" borderId="0" xfId="0" applyNumberFormat="1" applyFont="1" applyAlignment="1">
      <alignment horizontal="left" vertical="center" shrinkToFit="1"/>
    </xf>
    <xf numFmtId="177" fontId="28" fillId="0" borderId="0" xfId="0" applyNumberFormat="1" applyFont="1" applyAlignment="1">
      <alignment horizontal="center" shrinkToFit="1"/>
    </xf>
    <xf numFmtId="177" fontId="27" fillId="0" borderId="0" xfId="0" applyNumberFormat="1" applyFont="1" applyAlignment="1">
      <alignment horizontal="center" vertical="center" shrinkToFit="1"/>
    </xf>
    <xf numFmtId="177" fontId="31" fillId="0" borderId="0" xfId="0" applyNumberFormat="1" applyFont="1" applyAlignment="1">
      <alignment horizontal="center" vertical="center" shrinkToFit="1"/>
    </xf>
    <xf numFmtId="0" fontId="11" fillId="0" borderId="2" xfId="0" applyFont="1" applyBorder="1" applyAlignment="1">
      <alignment horizontal="center" vertical="center" shrinkToFit="1"/>
    </xf>
    <xf numFmtId="0" fontId="11" fillId="0" borderId="3" xfId="0" applyFont="1" applyBorder="1" applyAlignment="1">
      <alignment horizontal="center" vertical="center" shrinkToFit="1"/>
    </xf>
    <xf numFmtId="0" fontId="0" fillId="0" borderId="10" xfId="0" applyBorder="1" applyAlignment="1">
      <alignment horizontal="center" vertical="center"/>
    </xf>
    <xf numFmtId="0" fontId="28" fillId="0" borderId="0" xfId="0" applyFont="1" applyAlignment="1">
      <alignment horizontal="center" vertical="center" shrinkToFit="1"/>
    </xf>
    <xf numFmtId="176" fontId="0" fillId="0" borderId="6" xfId="0" applyNumberFormat="1" applyBorder="1" applyAlignment="1">
      <alignment horizontal="center" vertical="center" shrinkToFit="1"/>
    </xf>
    <xf numFmtId="176" fontId="0" fillId="0" borderId="8" xfId="0" applyNumberFormat="1" applyBorder="1" applyAlignment="1">
      <alignment horizontal="center" vertical="center" shrinkToFit="1"/>
    </xf>
    <xf numFmtId="178" fontId="27" fillId="0" borderId="0" xfId="0" applyNumberFormat="1" applyFont="1" applyAlignment="1">
      <alignment horizontal="center" vertical="center" shrinkToFit="1"/>
    </xf>
    <xf numFmtId="38" fontId="29" fillId="0" borderId="0" xfId="1" applyFont="1" applyFill="1" applyBorder="1" applyAlignment="1">
      <alignment horizontal="right" vertical="center" shrinkToFit="1"/>
    </xf>
    <xf numFmtId="0" fontId="40" fillId="0" borderId="0" xfId="0" applyFont="1" applyAlignment="1">
      <alignment horizontal="center"/>
    </xf>
    <xf numFmtId="179" fontId="27" fillId="0" borderId="0" xfId="0" applyNumberFormat="1" applyFont="1" applyAlignment="1">
      <alignment horizontal="center" vertical="center" shrinkToFit="1"/>
    </xf>
    <xf numFmtId="180" fontId="27" fillId="0" borderId="0" xfId="0" applyNumberFormat="1" applyFont="1" applyAlignment="1">
      <alignment horizontal="center" vertical="center" shrinkToFit="1"/>
    </xf>
    <xf numFmtId="0" fontId="41" fillId="0" borderId="0" xfId="0" applyFont="1" applyAlignment="1">
      <alignment horizontal="left" vertical="center"/>
    </xf>
    <xf numFmtId="0" fontId="57" fillId="0" borderId="0" xfId="0" applyFont="1" applyAlignment="1">
      <alignment horizontal="center" shrinkToFit="1"/>
    </xf>
    <xf numFmtId="177" fontId="28" fillId="0" borderId="0" xfId="0" applyNumberFormat="1" applyFont="1" applyAlignment="1">
      <alignment horizontal="left" vertical="center" shrinkToFit="1"/>
    </xf>
    <xf numFmtId="0" fontId="28" fillId="0" borderId="0" xfId="0" applyFont="1" applyAlignment="1">
      <alignment horizontal="left" vertical="center" shrinkToFit="1"/>
    </xf>
    <xf numFmtId="0" fontId="28" fillId="0" borderId="0" xfId="0" applyFont="1" applyAlignment="1">
      <alignment horizontal="right" vertical="center" shrinkToFit="1"/>
    </xf>
    <xf numFmtId="0" fontId="11" fillId="0" borderId="10" xfId="0" applyFont="1" applyBorder="1" applyAlignment="1">
      <alignment horizontal="center" vertical="center" shrinkToFit="1"/>
    </xf>
    <xf numFmtId="0" fontId="11" fillId="0" borderId="8" xfId="0" applyFont="1" applyBorder="1" applyAlignment="1">
      <alignment horizontal="center" vertical="center" shrinkToFit="1"/>
    </xf>
    <xf numFmtId="2" fontId="0" fillId="0" borderId="0" xfId="0" applyNumberFormat="1" applyAlignment="1">
      <alignment horizontal="center" vertical="center"/>
    </xf>
    <xf numFmtId="0" fontId="48" fillId="0" borderId="0" xfId="0" applyFont="1" applyAlignment="1">
      <alignment horizontal="left" vertical="center"/>
    </xf>
    <xf numFmtId="177" fontId="26" fillId="0" borderId="0" xfId="0" applyNumberFormat="1" applyFont="1" applyAlignment="1">
      <alignment horizontal="center" vertical="center" shrinkToFit="1"/>
    </xf>
    <xf numFmtId="0" fontId="33" fillId="0" borderId="0" xfId="0" applyFont="1" applyAlignment="1">
      <alignment horizontal="right" shrinkToFit="1"/>
    </xf>
    <xf numFmtId="177" fontId="28" fillId="0" borderId="0" xfId="0" applyNumberFormat="1" applyFont="1" applyAlignment="1">
      <alignment horizontal="left" shrinkToFit="1"/>
    </xf>
    <xf numFmtId="177" fontId="30" fillId="0" borderId="0" xfId="0" applyNumberFormat="1" applyFont="1" applyAlignment="1">
      <alignment horizontal="left" vertical="top" shrinkToFit="1"/>
    </xf>
    <xf numFmtId="0" fontId="50" fillId="0" borderId="0" xfId="0" applyFont="1" applyAlignment="1">
      <alignment horizontal="distributed" vertical="center"/>
    </xf>
    <xf numFmtId="177" fontId="28" fillId="0" borderId="0" xfId="0" applyNumberFormat="1" applyFont="1" applyAlignment="1">
      <alignment horizontal="left" vertical="center" wrapText="1"/>
    </xf>
    <xf numFmtId="176" fontId="0" fillId="0" borderId="0" xfId="0" applyNumberFormat="1" applyAlignment="1">
      <alignment horizontal="center" vertical="center" shrinkToFit="1"/>
    </xf>
    <xf numFmtId="0" fontId="32" fillId="0" borderId="0" xfId="0" applyFont="1" applyAlignment="1">
      <alignment horizontal="right" vertical="center"/>
    </xf>
    <xf numFmtId="49" fontId="0" fillId="0" borderId="4" xfId="1" applyNumberFormat="1" applyFont="1" applyFill="1" applyBorder="1" applyAlignment="1">
      <alignment horizontal="center" vertical="center" shrinkToFit="1"/>
    </xf>
    <xf numFmtId="0" fontId="0" fillId="0" borderId="9" xfId="1" applyNumberFormat="1" applyFont="1" applyFill="1" applyBorder="1" applyAlignment="1">
      <alignment horizontal="center" vertical="center" shrinkToFit="1"/>
    </xf>
    <xf numFmtId="0" fontId="0" fillId="0" borderId="1" xfId="1" applyNumberFormat="1" applyFont="1" applyFill="1" applyBorder="1" applyAlignment="1">
      <alignment horizontal="center" vertical="center" shrinkToFit="1"/>
    </xf>
    <xf numFmtId="57" fontId="14" fillId="0" borderId="4" xfId="0" applyNumberFormat="1" applyFont="1" applyBorder="1" applyAlignment="1">
      <alignment horizontal="left" vertical="center" shrinkToFit="1"/>
    </xf>
    <xf numFmtId="57" fontId="14" fillId="0" borderId="9" xfId="0" applyNumberFormat="1" applyFont="1" applyBorder="1" applyAlignment="1">
      <alignment horizontal="left" vertical="center" shrinkToFit="1"/>
    </xf>
    <xf numFmtId="57" fontId="14" fillId="0" borderId="1" xfId="0" applyNumberFormat="1" applyFont="1" applyBorder="1" applyAlignment="1">
      <alignment horizontal="left" vertical="center" shrinkToFit="1"/>
    </xf>
    <xf numFmtId="176" fontId="27" fillId="0" borderId="0" xfId="0" applyNumberFormat="1" applyFont="1" applyAlignment="1">
      <alignment horizontal="center" vertical="center"/>
    </xf>
    <xf numFmtId="0" fontId="27" fillId="0" borderId="0" xfId="0" applyFont="1" applyAlignment="1">
      <alignment horizontal="center" vertical="center"/>
    </xf>
    <xf numFmtId="0" fontId="50" fillId="0" borderId="4" xfId="0" applyFont="1" applyBorder="1" applyAlignment="1">
      <alignment horizontal="distributed" vertical="center" shrinkToFit="1"/>
    </xf>
    <xf numFmtId="0" fontId="50" fillId="0" borderId="9" xfId="0" applyFont="1" applyBorder="1" applyAlignment="1">
      <alignment horizontal="distributed" vertical="center" shrinkToFit="1"/>
    </xf>
    <xf numFmtId="0" fontId="50" fillId="0" borderId="1" xfId="0" applyFont="1" applyBorder="1" applyAlignment="1">
      <alignment horizontal="distributed" vertical="center" shrinkToFit="1"/>
    </xf>
    <xf numFmtId="0" fontId="40" fillId="0" borderId="0" xfId="0" applyFont="1" applyAlignment="1">
      <alignment horizontal="left"/>
    </xf>
    <xf numFmtId="0" fontId="31" fillId="0" borderId="0" xfId="0" applyFont="1" applyAlignment="1">
      <alignment horizontal="left" vertical="top" wrapText="1"/>
    </xf>
    <xf numFmtId="0" fontId="24" fillId="0" borderId="0" xfId="0" applyFont="1" applyAlignment="1">
      <alignment horizontal="right" vertical="top" shrinkToFit="1"/>
    </xf>
    <xf numFmtId="177" fontId="60" fillId="0" borderId="0" xfId="0" applyNumberFormat="1" applyFont="1" applyAlignment="1">
      <alignment horizontal="center" vertical="center"/>
    </xf>
    <xf numFmtId="57" fontId="30" fillId="0" borderId="0" xfId="0" applyNumberFormat="1" applyFont="1" applyAlignment="1">
      <alignment horizontal="center" vertical="top" shrinkToFit="1"/>
    </xf>
    <xf numFmtId="0" fontId="7" fillId="0" borderId="2" xfId="0" applyFont="1" applyBorder="1" applyAlignment="1">
      <alignment horizontal="left" vertical="top" wrapText="1"/>
    </xf>
    <xf numFmtId="0" fontId="7" fillId="0" borderId="5" xfId="0" applyFont="1" applyBorder="1" applyAlignment="1">
      <alignment horizontal="left" vertical="top" wrapText="1"/>
    </xf>
    <xf numFmtId="0" fontId="7" fillId="0" borderId="3" xfId="0" applyFont="1" applyBorder="1" applyAlignment="1">
      <alignment horizontal="left" vertical="top" wrapText="1"/>
    </xf>
    <xf numFmtId="0" fontId="7" fillId="0" borderId="10" xfId="0" applyFont="1" applyBorder="1" applyAlignment="1">
      <alignment horizontal="left" vertical="top" wrapText="1"/>
    </xf>
    <xf numFmtId="0" fontId="7" fillId="0" borderId="0" xfId="0" applyFont="1" applyAlignment="1">
      <alignment horizontal="left" vertical="top" wrapText="1"/>
    </xf>
    <xf numFmtId="0" fontId="7" fillId="0" borderId="11" xfId="0" applyFont="1" applyBorder="1" applyAlignment="1">
      <alignment horizontal="left" vertical="top" wrapText="1"/>
    </xf>
    <xf numFmtId="0" fontId="7" fillId="0" borderId="6" xfId="0" applyFont="1" applyBorder="1" applyAlignment="1">
      <alignment horizontal="left" vertical="top" wrapText="1"/>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0" fillId="0" borderId="1" xfId="0" applyBorder="1" applyAlignment="1">
      <alignment horizontal="center" vertical="center"/>
    </xf>
    <xf numFmtId="0" fontId="24" fillId="0" borderId="0" xfId="0" applyFont="1" applyAlignment="1">
      <alignment horizontal="left" vertical="center"/>
    </xf>
    <xf numFmtId="0" fontId="28" fillId="0" borderId="0" xfId="0" applyFont="1" applyAlignment="1">
      <alignment horizontal="center" vertical="top"/>
    </xf>
    <xf numFmtId="0" fontId="30" fillId="0" borderId="0" xfId="0" applyFont="1" applyAlignment="1">
      <alignment horizontal="left" vertical="center" shrinkToFit="1"/>
    </xf>
    <xf numFmtId="57" fontId="0" fillId="0" borderId="12" xfId="0" applyNumberFormat="1" applyBorder="1" applyAlignment="1">
      <alignment horizontal="center" vertical="center" shrinkToFit="1"/>
    </xf>
    <xf numFmtId="0" fontId="5" fillId="0" borderId="0" xfId="0" applyFont="1" applyAlignment="1">
      <alignment horizontal="center" vertical="center" shrinkToFit="1"/>
    </xf>
    <xf numFmtId="0" fontId="14" fillId="0" borderId="0" xfId="0" applyFont="1" applyAlignment="1">
      <alignment horizontal="center" vertical="center" shrinkToFit="1"/>
    </xf>
    <xf numFmtId="0" fontId="15" fillId="0" borderId="4" xfId="0" applyFont="1" applyBorder="1" applyAlignment="1">
      <alignment horizontal="center" vertical="center" shrinkToFit="1"/>
    </xf>
    <xf numFmtId="0" fontId="15" fillId="0" borderId="1" xfId="0" applyFont="1" applyBorder="1" applyAlignment="1">
      <alignment horizontal="center" vertical="center" shrinkToFit="1"/>
    </xf>
    <xf numFmtId="0" fontId="54" fillId="0" borderId="4" xfId="0" applyFont="1" applyBorder="1" applyAlignment="1">
      <alignment horizontal="center" vertical="center" wrapText="1" shrinkToFit="1"/>
    </xf>
    <xf numFmtId="0" fontId="54" fillId="0" borderId="4" xfId="0" applyFont="1" applyBorder="1" applyAlignment="1">
      <alignment horizontal="center" vertical="center" shrinkToFit="1"/>
    </xf>
  </cellXfs>
  <cellStyles count="2">
    <cellStyle name="桁区切り" xfId="1" builtinId="6"/>
    <cellStyle name="標準" xfId="0" builtinId="0"/>
  </cellStyles>
  <dxfs count="21">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39994506668294322"/>
        </patternFill>
      </fill>
    </dxf>
    <dxf>
      <fill>
        <patternFill>
          <bgColor theme="4" tint="0.79998168889431442"/>
        </patternFill>
      </fill>
    </dxf>
    <dxf>
      <fill>
        <patternFill>
          <bgColor theme="4" tint="0.39994506668294322"/>
        </patternFill>
      </fill>
    </dxf>
    <dxf>
      <fill>
        <patternFill>
          <bgColor theme="4" tint="0.79998168889431442"/>
        </patternFill>
      </fill>
    </dxf>
    <dxf>
      <fill>
        <patternFill patternType="lightHorizontal"/>
      </fill>
    </dxf>
    <dxf>
      <fill>
        <patternFill>
          <bgColor theme="4" tint="0.79998168889431442"/>
        </patternFill>
      </fill>
    </dxf>
    <dxf>
      <fill>
        <patternFill>
          <bgColor theme="4" tint="0.39994506668294322"/>
        </patternFill>
      </fill>
    </dxf>
    <dxf>
      <fill>
        <patternFill>
          <bgColor theme="9" tint="0.39994506668294322"/>
        </patternFill>
      </fill>
    </dxf>
    <dxf>
      <fill>
        <patternFill>
          <bgColor rgb="FFFF0000"/>
        </patternFill>
      </fill>
    </dxf>
    <dxf>
      <fill>
        <patternFill>
          <bgColor rgb="FFFF0000"/>
        </patternFill>
      </fill>
    </dxf>
    <dxf>
      <fill>
        <patternFill patternType="lightHorizontal"/>
      </fill>
    </dxf>
    <dxf>
      <fill>
        <patternFill>
          <bgColor theme="4" tint="0.79998168889431442"/>
        </patternFill>
      </fill>
    </dxf>
    <dxf>
      <fill>
        <patternFill>
          <bgColor theme="4" tint="0.39994506668294322"/>
        </patternFill>
      </fill>
    </dxf>
    <dxf>
      <fill>
        <patternFill>
          <bgColor theme="4" tint="0.59996337778862885"/>
        </patternFill>
      </fill>
      <border>
        <left style="thin">
          <color auto="1"/>
        </left>
        <right style="thin">
          <color auto="1"/>
        </right>
        <top style="thin">
          <color auto="1"/>
        </top>
        <bottom style="thin">
          <color auto="1"/>
        </bottom>
        <vertical/>
        <horizontal/>
      </border>
    </dxf>
    <dxf>
      <fill>
        <patternFill patternType="lightHorizontal"/>
      </fill>
    </dxf>
    <dxf>
      <fill>
        <patternFill>
          <bgColor theme="4" tint="0.79998168889431442"/>
        </patternFill>
      </fill>
    </dxf>
    <dxf>
      <fill>
        <patternFill>
          <bgColor theme="4" tint="0.79998168889431442"/>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png"/><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emf"/><Relationship Id="rId12" Type="http://schemas.openxmlformats.org/officeDocument/2006/relationships/image" Target="../media/image26.emf"/><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20.emf"/><Relationship Id="rId11" Type="http://schemas.openxmlformats.org/officeDocument/2006/relationships/image" Target="../media/image25.emf"/><Relationship Id="rId5" Type="http://schemas.openxmlformats.org/officeDocument/2006/relationships/image" Target="../media/image19.emf"/><Relationship Id="rId10" Type="http://schemas.openxmlformats.org/officeDocument/2006/relationships/image" Target="../media/image24.emf"/><Relationship Id="rId4" Type="http://schemas.openxmlformats.org/officeDocument/2006/relationships/image" Target="../media/image18.emf"/><Relationship Id="rId9"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5</xdr:col>
      <xdr:colOff>447675</xdr:colOff>
      <xdr:row>9</xdr:row>
      <xdr:rowOff>123825</xdr:rowOff>
    </xdr:from>
    <xdr:to>
      <xdr:col>10</xdr:col>
      <xdr:colOff>552450</xdr:colOff>
      <xdr:row>12</xdr:row>
      <xdr:rowOff>104775</xdr:rowOff>
    </xdr:to>
    <xdr:cxnSp macro="">
      <xdr:nvCxnSpPr>
        <xdr:cNvPr id="3" name="直線矢印コネクタ 2">
          <a:extLst>
            <a:ext uri="{FF2B5EF4-FFF2-40B4-BE49-F238E27FC236}">
              <a16:creationId xmlns:a16="http://schemas.microsoft.com/office/drawing/2014/main" id="{1B322670-C489-30DE-7EEC-6B1813B50BB0}"/>
            </a:ext>
          </a:extLst>
        </xdr:cNvPr>
        <xdr:cNvCxnSpPr/>
      </xdr:nvCxnSpPr>
      <xdr:spPr>
        <a:xfrm>
          <a:off x="3400425" y="1762125"/>
          <a:ext cx="3829050" cy="4953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202522</xdr:colOff>
      <xdr:row>3</xdr:row>
      <xdr:rowOff>95250</xdr:rowOff>
    </xdr:from>
    <xdr:to>
      <xdr:col>20</xdr:col>
      <xdr:colOff>181090</xdr:colOff>
      <xdr:row>59</xdr:row>
      <xdr:rowOff>83343</xdr:rowOff>
    </xdr:to>
    <xdr:pic>
      <xdr:nvPicPr>
        <xdr:cNvPr id="3" name="図 2">
          <a:extLst>
            <a:ext uri="{FF2B5EF4-FFF2-40B4-BE49-F238E27FC236}">
              <a16:creationId xmlns:a16="http://schemas.microsoft.com/office/drawing/2014/main" id="{CE4C1671-2AF1-434C-9B1C-ACA68FA104B9}"/>
            </a:ext>
          </a:extLst>
        </xdr:cNvPr>
        <xdr:cNvPicPr>
          <a:picLocks noChangeAspect="1"/>
        </xdr:cNvPicPr>
      </xdr:nvPicPr>
      <xdr:blipFill>
        <a:blip xmlns:r="http://schemas.openxmlformats.org/officeDocument/2006/relationships" r:embed="rId1"/>
        <a:stretch>
          <a:fillRect/>
        </a:stretch>
      </xdr:blipFill>
      <xdr:spPr>
        <a:xfrm>
          <a:off x="1964647" y="476250"/>
          <a:ext cx="10610849" cy="744140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473676</xdr:colOff>
          <xdr:row>37</xdr:row>
          <xdr:rowOff>88792</xdr:rowOff>
        </xdr:from>
        <xdr:to>
          <xdr:col>16</xdr:col>
          <xdr:colOff>549519</xdr:colOff>
          <xdr:row>40</xdr:row>
          <xdr:rowOff>57150</xdr:rowOff>
        </xdr:to>
        <xdr:pic>
          <xdr:nvPicPr>
            <xdr:cNvPr id="27" name="図 26">
              <a:extLst>
                <a:ext uri="{FF2B5EF4-FFF2-40B4-BE49-F238E27FC236}">
                  <a16:creationId xmlns:a16="http://schemas.microsoft.com/office/drawing/2014/main" id="{BB7E096C-4232-B2DA-D5B3-0462A1C2FDFB}"/>
                </a:ext>
              </a:extLst>
            </xdr:cNvPr>
            <xdr:cNvPicPr>
              <a:picLocks noChangeAspect="1" noChangeArrowheads="1"/>
              <a:extLst>
                <a:ext uri="{84589F7E-364E-4C9E-8A38-B11213B215E9}">
                  <a14:cameraTool cellRange="$AA$59" spid="_x0000_s56473"/>
                </a:ext>
              </a:extLst>
            </xdr:cNvPicPr>
          </xdr:nvPicPr>
          <xdr:blipFill>
            <a:blip xmlns:r="http://schemas.openxmlformats.org/officeDocument/2006/relationships" r:embed="rId2"/>
            <a:srcRect/>
            <a:stretch>
              <a:fillRect/>
            </a:stretch>
          </xdr:blipFill>
          <xdr:spPr bwMode="auto">
            <a:xfrm>
              <a:off x="6350601" y="5127517"/>
              <a:ext cx="4190643" cy="32078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214922</xdr:colOff>
          <xdr:row>7</xdr:row>
          <xdr:rowOff>95250</xdr:rowOff>
        </xdr:from>
        <xdr:to>
          <xdr:col>5</xdr:col>
          <xdr:colOff>329712</xdr:colOff>
          <xdr:row>12</xdr:row>
          <xdr:rowOff>65945</xdr:rowOff>
        </xdr:to>
        <xdr:pic>
          <xdr:nvPicPr>
            <xdr:cNvPr id="16" name="図 15">
              <a:extLst>
                <a:ext uri="{FF2B5EF4-FFF2-40B4-BE49-F238E27FC236}">
                  <a16:creationId xmlns:a16="http://schemas.microsoft.com/office/drawing/2014/main" id="{93866389-2CF6-2FF8-1489-1E0EC882406F}"/>
                </a:ext>
              </a:extLst>
            </xdr:cNvPr>
            <xdr:cNvPicPr>
              <a:picLocks noChangeAspect="1" noChangeArrowheads="1"/>
              <a:extLst>
                <a:ext uri="{84589F7E-364E-4C9E-8A38-B11213B215E9}">
                  <a14:cameraTool cellRange="$Y$10:$AC$15" spid="_x0000_s56474"/>
                </a:ext>
              </a:extLst>
            </xdr:cNvPicPr>
          </xdr:nvPicPr>
          <xdr:blipFill>
            <a:blip xmlns:r="http://schemas.openxmlformats.org/officeDocument/2006/relationships" r:embed="rId3"/>
            <a:srcRect/>
            <a:stretch>
              <a:fillRect/>
            </a:stretch>
          </xdr:blipFill>
          <xdr:spPr bwMode="auto">
            <a:xfrm>
              <a:off x="1977047" y="952500"/>
              <a:ext cx="800590" cy="77079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641106</xdr:colOff>
          <xdr:row>5</xdr:row>
          <xdr:rowOff>38099</xdr:rowOff>
        </xdr:from>
        <xdr:to>
          <xdr:col>10</xdr:col>
          <xdr:colOff>103185</xdr:colOff>
          <xdr:row>13</xdr:row>
          <xdr:rowOff>9525</xdr:rowOff>
        </xdr:to>
        <xdr:pic>
          <xdr:nvPicPr>
            <xdr:cNvPr id="17" name="図 16">
              <a:extLst>
                <a:ext uri="{FF2B5EF4-FFF2-40B4-BE49-F238E27FC236}">
                  <a16:creationId xmlns:a16="http://schemas.microsoft.com/office/drawing/2014/main" id="{DF185212-77A2-1D49-8B30-C79191FAF15F}"/>
                </a:ext>
              </a:extLst>
            </xdr:cNvPr>
            <xdr:cNvPicPr>
              <a:picLocks noChangeAspect="1" noChangeArrowheads="1"/>
              <a:extLst>
                <a:ext uri="{84589F7E-364E-4C9E-8A38-B11213B215E9}">
                  <a14:cameraTool cellRange="$AE$9:$AQ$16" spid="_x0000_s56475"/>
                </a:ext>
              </a:extLst>
            </xdr:cNvPicPr>
          </xdr:nvPicPr>
          <xdr:blipFill>
            <a:blip xmlns:r="http://schemas.openxmlformats.org/officeDocument/2006/relationships" r:embed="rId4"/>
            <a:srcRect/>
            <a:stretch>
              <a:fillRect/>
            </a:stretch>
          </xdr:blipFill>
          <xdr:spPr bwMode="auto">
            <a:xfrm>
              <a:off x="3774831" y="647699"/>
              <a:ext cx="2205279" cy="114300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36</xdr:row>
          <xdr:rowOff>68141</xdr:rowOff>
        </xdr:from>
        <xdr:to>
          <xdr:col>9</xdr:col>
          <xdr:colOff>323298</xdr:colOff>
          <xdr:row>41</xdr:row>
          <xdr:rowOff>119429</xdr:rowOff>
        </xdr:to>
        <xdr:pic>
          <xdr:nvPicPr>
            <xdr:cNvPr id="6" name="図 5">
              <a:extLst>
                <a:ext uri="{FF2B5EF4-FFF2-40B4-BE49-F238E27FC236}">
                  <a16:creationId xmlns:a16="http://schemas.microsoft.com/office/drawing/2014/main" id="{D8426ED6-EDB0-B635-58D0-4A6B6401F1B3}"/>
                </a:ext>
              </a:extLst>
            </xdr:cNvPr>
            <xdr:cNvPicPr>
              <a:picLocks noChangeAspect="1" noChangeArrowheads="1"/>
              <a:extLst>
                <a:ext uri="{84589F7E-364E-4C9E-8A38-B11213B215E9}">
                  <a14:cameraTool cellRange="$AB$52:$AQ$55" spid="_x0000_s56476"/>
                </a:ext>
              </a:extLst>
            </xdr:cNvPicPr>
          </xdr:nvPicPr>
          <xdr:blipFill>
            <a:blip xmlns:r="http://schemas.openxmlformats.org/officeDocument/2006/relationships" r:embed="rId5"/>
            <a:srcRect/>
            <a:stretch>
              <a:fillRect/>
            </a:stretch>
          </xdr:blipFill>
          <xdr:spPr bwMode="auto">
            <a:xfrm>
              <a:off x="2943225" y="4963991"/>
              <a:ext cx="2571198" cy="71803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359019</xdr:colOff>
          <xdr:row>59</xdr:row>
          <xdr:rowOff>8242</xdr:rowOff>
        </xdr:from>
        <xdr:to>
          <xdr:col>20</xdr:col>
          <xdr:colOff>139211</xdr:colOff>
          <xdr:row>60</xdr:row>
          <xdr:rowOff>71938</xdr:rowOff>
        </xdr:to>
        <xdr:pic>
          <xdr:nvPicPr>
            <xdr:cNvPr id="10" name="図 9">
              <a:extLst>
                <a:ext uri="{FF2B5EF4-FFF2-40B4-BE49-F238E27FC236}">
                  <a16:creationId xmlns:a16="http://schemas.microsoft.com/office/drawing/2014/main" id="{35EE020C-9103-5C61-1ED6-8F39DAF7E325}"/>
                </a:ext>
              </a:extLst>
            </xdr:cNvPr>
            <xdr:cNvPicPr>
              <a:picLocks noChangeAspect="1" noChangeArrowheads="1"/>
              <a:extLst>
                <a:ext uri="{84589F7E-364E-4C9E-8A38-B11213B215E9}">
                  <a14:cameraTool cellRange="$AY$58" spid="_x0000_s56477"/>
                </a:ext>
              </a:extLst>
            </xdr:cNvPicPr>
          </xdr:nvPicPr>
          <xdr:blipFill>
            <a:blip xmlns:r="http://schemas.openxmlformats.org/officeDocument/2006/relationships" r:embed="rId6"/>
            <a:srcRect/>
            <a:stretch>
              <a:fillRect/>
            </a:stretch>
          </xdr:blipFill>
          <xdr:spPr bwMode="auto">
            <a:xfrm>
              <a:off x="11098457" y="7842555"/>
              <a:ext cx="1435160" cy="17085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348761</xdr:colOff>
          <xdr:row>36</xdr:row>
          <xdr:rowOff>135652</xdr:rowOff>
        </xdr:from>
        <xdr:to>
          <xdr:col>10</xdr:col>
          <xdr:colOff>2929</xdr:colOff>
          <xdr:row>41</xdr:row>
          <xdr:rowOff>122464</xdr:rowOff>
        </xdr:to>
        <xdr:pic>
          <xdr:nvPicPr>
            <xdr:cNvPr id="45189" name="図 23">
              <a:extLst>
                <a:ext uri="{FF2B5EF4-FFF2-40B4-BE49-F238E27FC236}">
                  <a16:creationId xmlns:a16="http://schemas.microsoft.com/office/drawing/2014/main" id="{BD40E205-EFD2-A8D3-4292-0EE24785177E}"/>
                </a:ext>
              </a:extLst>
            </xdr:cNvPr>
            <xdr:cNvPicPr>
              <a:picLocks noChangeAspect="1" noChangeArrowheads="1"/>
              <a:extLst>
                <a:ext uri="{84589F7E-364E-4C9E-8A38-B11213B215E9}">
                  <a14:cameraTool cellRange="$AT$51:$AT$56" spid="_x0000_s56478"/>
                </a:ext>
              </a:extLst>
            </xdr:cNvPicPr>
          </xdr:nvPicPr>
          <xdr:blipFill>
            <a:blip xmlns:r="http://schemas.openxmlformats.org/officeDocument/2006/relationships" r:embed="rId7"/>
            <a:srcRect/>
            <a:stretch>
              <a:fillRect/>
            </a:stretch>
          </xdr:blipFill>
          <xdr:spPr bwMode="auto">
            <a:xfrm>
              <a:off x="5546690" y="5013813"/>
              <a:ext cx="341328" cy="64675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18</xdr:row>
          <xdr:rowOff>53118</xdr:rowOff>
        </xdr:from>
        <xdr:to>
          <xdr:col>11</xdr:col>
          <xdr:colOff>190501</xdr:colOff>
          <xdr:row>36</xdr:row>
          <xdr:rowOff>89418</xdr:rowOff>
        </xdr:to>
        <xdr:pic>
          <xdr:nvPicPr>
            <xdr:cNvPr id="11" name="図 10">
              <a:extLst>
                <a:ext uri="{FF2B5EF4-FFF2-40B4-BE49-F238E27FC236}">
                  <a16:creationId xmlns:a16="http://schemas.microsoft.com/office/drawing/2014/main" id="{9E7B6F6B-736A-93F2-DE5D-4000773CF969}"/>
                </a:ext>
              </a:extLst>
            </xdr:cNvPr>
            <xdr:cNvPicPr>
              <a:picLocks noChangeAspect="1" noChangeArrowheads="1"/>
              <a:extLst>
                <a:ext uri="{84589F7E-364E-4C9E-8A38-B11213B215E9}">
                  <a14:cameraTool cellRange="$Z$19:$AR$38" spid="_x0000_s56479"/>
                </a:ext>
              </a:extLst>
            </xdr:cNvPicPr>
          </xdr:nvPicPr>
          <xdr:blipFill>
            <a:blip xmlns:r="http://schemas.openxmlformats.org/officeDocument/2006/relationships" r:embed="rId8"/>
            <a:srcRect/>
            <a:stretch>
              <a:fillRect/>
            </a:stretch>
          </xdr:blipFill>
          <xdr:spPr bwMode="auto">
            <a:xfrm>
              <a:off x="2782661" y="2441172"/>
              <a:ext cx="3980090" cy="252640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50</xdr:row>
          <xdr:rowOff>98181</xdr:rowOff>
        </xdr:from>
        <xdr:to>
          <xdr:col>16</xdr:col>
          <xdr:colOff>665285</xdr:colOff>
          <xdr:row>54</xdr:row>
          <xdr:rowOff>114301</xdr:rowOff>
        </xdr:to>
        <xdr:pic>
          <xdr:nvPicPr>
            <xdr:cNvPr id="5" name="図 4">
              <a:extLst>
                <a:ext uri="{FF2B5EF4-FFF2-40B4-BE49-F238E27FC236}">
                  <a16:creationId xmlns:a16="http://schemas.microsoft.com/office/drawing/2014/main" id="{1FD356A4-AD19-B4CC-43AA-358804EFBE22}"/>
                </a:ext>
              </a:extLst>
            </xdr:cNvPr>
            <xdr:cNvPicPr>
              <a:picLocks noChangeAspect="1" noChangeArrowheads="1"/>
              <a:extLst>
                <a:ext uri="{84589F7E-364E-4C9E-8A38-B11213B215E9}">
                  <a14:cameraTool cellRange="$BY$62:$DR$69" spid="_x0000_s56480"/>
                </a:ext>
              </a:extLst>
            </xdr:cNvPicPr>
          </xdr:nvPicPr>
          <xdr:blipFill>
            <a:blip xmlns:r="http://schemas.openxmlformats.org/officeDocument/2006/relationships" r:embed="rId9"/>
            <a:srcRect/>
            <a:stretch>
              <a:fillRect/>
            </a:stretch>
          </xdr:blipFill>
          <xdr:spPr bwMode="auto">
            <a:xfrm>
              <a:off x="2819400" y="6899031"/>
              <a:ext cx="7837610" cy="54952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572417</xdr:colOff>
          <xdr:row>18</xdr:row>
          <xdr:rowOff>41214</xdr:rowOff>
        </xdr:from>
        <xdr:to>
          <xdr:col>16</xdr:col>
          <xdr:colOff>654846</xdr:colOff>
          <xdr:row>36</xdr:row>
          <xdr:rowOff>70523</xdr:rowOff>
        </xdr:to>
        <xdr:pic>
          <xdr:nvPicPr>
            <xdr:cNvPr id="13" name="図 12">
              <a:extLst>
                <a:ext uri="{FF2B5EF4-FFF2-40B4-BE49-F238E27FC236}">
                  <a16:creationId xmlns:a16="http://schemas.microsoft.com/office/drawing/2014/main" id="{42F1DE34-5F8B-DC30-538B-E303F8ABC6C1}"/>
                </a:ext>
              </a:extLst>
            </xdr:cNvPr>
            <xdr:cNvPicPr>
              <a:picLocks noChangeAspect="1" noChangeArrowheads="1"/>
              <a:extLst>
                <a:ext uri="{84589F7E-364E-4C9E-8A38-B11213B215E9}">
                  <a14:cameraTool cellRange="$AT$19:$BI$38" spid="_x0000_s56481"/>
                </a:ext>
              </a:extLst>
            </xdr:cNvPicPr>
          </xdr:nvPicPr>
          <xdr:blipFill>
            <a:blip xmlns:r="http://schemas.openxmlformats.org/officeDocument/2006/relationships" r:embed="rId10"/>
            <a:srcRect/>
            <a:stretch>
              <a:fillRect/>
            </a:stretch>
          </xdr:blipFill>
          <xdr:spPr bwMode="auto">
            <a:xfrm>
              <a:off x="7168480" y="2410558"/>
              <a:ext cx="3535241" cy="250580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87924</xdr:colOff>
      <xdr:row>65</xdr:row>
      <xdr:rowOff>0</xdr:rowOff>
    </xdr:from>
    <xdr:to>
      <xdr:col>21</xdr:col>
      <xdr:colOff>0</xdr:colOff>
      <xdr:row>111</xdr:row>
      <xdr:rowOff>96865</xdr:rowOff>
    </xdr:to>
    <xdr:pic>
      <xdr:nvPicPr>
        <xdr:cNvPr id="15" name="図 14">
          <a:extLst>
            <a:ext uri="{FF2B5EF4-FFF2-40B4-BE49-F238E27FC236}">
              <a16:creationId xmlns:a16="http://schemas.microsoft.com/office/drawing/2014/main" id="{026A88C0-2DD8-4F93-B388-0D507C8C983F}"/>
            </a:ext>
          </a:extLst>
        </xdr:cNvPr>
        <xdr:cNvPicPr>
          <a:picLocks noChangeAspect="1"/>
        </xdr:cNvPicPr>
      </xdr:nvPicPr>
      <xdr:blipFill>
        <a:blip xmlns:r="http://schemas.openxmlformats.org/officeDocument/2006/relationships" r:embed="rId11"/>
        <a:stretch>
          <a:fillRect/>
        </a:stretch>
      </xdr:blipFill>
      <xdr:spPr>
        <a:xfrm>
          <a:off x="1853712" y="8411308"/>
          <a:ext cx="10763250" cy="746042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176894</xdr:colOff>
          <xdr:row>3</xdr:row>
          <xdr:rowOff>13607</xdr:rowOff>
        </xdr:from>
        <xdr:to>
          <xdr:col>18</xdr:col>
          <xdr:colOff>102054</xdr:colOff>
          <xdr:row>13</xdr:row>
          <xdr:rowOff>13607</xdr:rowOff>
        </xdr:to>
        <xdr:pic>
          <xdr:nvPicPr>
            <xdr:cNvPr id="19" name="図 18">
              <a:extLst>
                <a:ext uri="{FF2B5EF4-FFF2-40B4-BE49-F238E27FC236}">
                  <a16:creationId xmlns:a16="http://schemas.microsoft.com/office/drawing/2014/main" id="{0F71D121-B024-4375-86ED-77873A200C3B}"/>
                </a:ext>
              </a:extLst>
            </xdr:cNvPr>
            <xdr:cNvPicPr>
              <a:picLocks noChangeAspect="1" noChangeArrowheads="1"/>
              <a:extLst>
                <a:ext uri="{84589F7E-364E-4C9E-8A38-B11213B215E9}">
                  <a14:cameraTool cellRange="$AS$6:$BL$16" spid="_x0000_s56482"/>
                </a:ext>
              </a:extLst>
            </xdr:cNvPicPr>
          </xdr:nvPicPr>
          <xdr:blipFill>
            <a:blip xmlns:r="http://schemas.openxmlformats.org/officeDocument/2006/relationships" r:embed="rId12"/>
            <a:srcRect/>
            <a:stretch>
              <a:fillRect/>
            </a:stretch>
          </xdr:blipFill>
          <xdr:spPr bwMode="auto">
            <a:xfrm>
              <a:off x="6749144" y="394607"/>
              <a:ext cx="4735285" cy="139473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266699</xdr:colOff>
          <xdr:row>9</xdr:row>
          <xdr:rowOff>38100</xdr:rowOff>
        </xdr:from>
        <xdr:to>
          <xdr:col>20</xdr:col>
          <xdr:colOff>203125</xdr:colOff>
          <xdr:row>11</xdr:row>
          <xdr:rowOff>171450</xdr:rowOff>
        </xdr:to>
        <xdr:pic>
          <xdr:nvPicPr>
            <xdr:cNvPr id="14" name="図 13">
              <a:extLst>
                <a:ext uri="{FF2B5EF4-FFF2-40B4-BE49-F238E27FC236}">
                  <a16:creationId xmlns:a16="http://schemas.microsoft.com/office/drawing/2014/main" id="{0D3A236A-B83A-44DB-91FD-C5D1D23BFD52}"/>
                </a:ext>
              </a:extLst>
            </xdr:cNvPr>
            <xdr:cNvPicPr>
              <a:picLocks noChangeAspect="1" noChangeArrowheads="1"/>
              <a:extLst>
                <a:ext uri="{84589F7E-364E-4C9E-8A38-B11213B215E9}">
                  <a14:cameraTool cellRange="$Y$2:$AA$4" spid="_x0000_s56483"/>
                </a:ext>
              </a:extLst>
            </xdr:cNvPicPr>
          </xdr:nvPicPr>
          <xdr:blipFill>
            <a:blip xmlns:r="http://schemas.openxmlformats.org/officeDocument/2006/relationships" r:embed="rId13"/>
            <a:srcRect/>
            <a:stretch>
              <a:fillRect/>
            </a:stretch>
          </xdr:blipFill>
          <xdr:spPr bwMode="auto">
            <a:xfrm>
              <a:off x="11630024" y="1143000"/>
              <a:ext cx="898451" cy="49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409576</xdr:colOff>
          <xdr:row>11</xdr:row>
          <xdr:rowOff>95250</xdr:rowOff>
        </xdr:from>
        <xdr:to>
          <xdr:col>51</xdr:col>
          <xdr:colOff>66675</xdr:colOff>
          <xdr:row>13</xdr:row>
          <xdr:rowOff>0</xdr:rowOff>
        </xdr:to>
        <xdr:pic>
          <xdr:nvPicPr>
            <xdr:cNvPr id="4" name="図 3">
              <a:extLst>
                <a:ext uri="{FF2B5EF4-FFF2-40B4-BE49-F238E27FC236}">
                  <a16:creationId xmlns:a16="http://schemas.microsoft.com/office/drawing/2014/main" id="{EECC89E0-364F-690C-11D8-12A2C0AF8F15}"/>
                </a:ext>
              </a:extLst>
            </xdr:cNvPr>
            <xdr:cNvPicPr>
              <a:picLocks noChangeAspect="1" noChangeArrowheads="1"/>
              <a:extLst>
                <a:ext uri="{84589F7E-364E-4C9E-8A38-B11213B215E9}">
                  <a14:cameraTool cellRange="$AF$42:$AQ$42" spid="_x0000_s56484"/>
                </a:ext>
              </a:extLst>
            </xdr:cNvPicPr>
          </xdr:nvPicPr>
          <xdr:blipFill>
            <a:blip xmlns:r="http://schemas.openxmlformats.org/officeDocument/2006/relationships" r:embed="rId14"/>
            <a:srcRect/>
            <a:stretch>
              <a:fillRect/>
            </a:stretch>
          </xdr:blipFill>
          <xdr:spPr bwMode="auto">
            <a:xfrm>
              <a:off x="17849851" y="1562100"/>
              <a:ext cx="2124074" cy="2190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S125"/>
  <sheetViews>
    <sheetView workbookViewId="0">
      <selection activeCell="C2" sqref="C2:E2"/>
    </sheetView>
  </sheetViews>
  <sheetFormatPr defaultRowHeight="13.5"/>
  <cols>
    <col min="1" max="1" width="3" customWidth="1"/>
    <col min="2" max="2" width="9.875" customWidth="1"/>
    <col min="3" max="9" width="8.625" customWidth="1"/>
    <col min="10" max="10" width="14.375" customWidth="1"/>
  </cols>
  <sheetData>
    <row r="1" spans="2:19" ht="17.25">
      <c r="B1" s="344" t="s">
        <v>276</v>
      </c>
    </row>
    <row r="2" spans="2:19">
      <c r="B2" s="14" t="s">
        <v>4</v>
      </c>
      <c r="C2" s="424"/>
      <c r="D2" s="425"/>
      <c r="E2" s="426"/>
      <c r="Q2" s="23"/>
    </row>
    <row r="3" spans="2:19">
      <c r="B3" s="45" t="s">
        <v>6</v>
      </c>
      <c r="C3" s="424"/>
      <c r="D3" s="425"/>
      <c r="E3" s="426"/>
      <c r="P3" s="23"/>
      <c r="Q3" s="23"/>
      <c r="S3" s="4"/>
    </row>
    <row r="4" spans="2:19">
      <c r="B4" s="44" t="s">
        <v>5</v>
      </c>
      <c r="C4" s="424"/>
      <c r="D4" s="425"/>
      <c r="E4" s="426"/>
      <c r="P4" s="23"/>
      <c r="Q4" s="23"/>
      <c r="S4" s="23"/>
    </row>
    <row r="5" spans="2:19">
      <c r="B5" s="44" t="s">
        <v>2</v>
      </c>
      <c r="C5" s="427"/>
      <c r="D5" s="428"/>
      <c r="E5" s="429"/>
      <c r="F5" t="s">
        <v>277</v>
      </c>
    </row>
    <row r="6" spans="2:19">
      <c r="B6" s="2"/>
      <c r="C6" s="387" t="s">
        <v>149</v>
      </c>
      <c r="D6" s="430">
        <v>46022</v>
      </c>
      <c r="E6" s="430"/>
      <c r="F6" t="s">
        <v>302</v>
      </c>
      <c r="J6" s="22"/>
      <c r="K6" s="22"/>
      <c r="M6" s="40"/>
      <c r="N6" s="327"/>
      <c r="O6" s="22"/>
      <c r="P6" s="4"/>
    </row>
    <row r="7" spans="2:19">
      <c r="J7" s="22"/>
      <c r="K7" s="22"/>
      <c r="M7" s="40"/>
      <c r="N7" s="327"/>
      <c r="O7" s="22"/>
      <c r="P7" s="4"/>
    </row>
    <row r="8" spans="2:19" ht="17.25">
      <c r="B8" s="345" t="s">
        <v>280</v>
      </c>
      <c r="C8" s="10" t="s">
        <v>301</v>
      </c>
      <c r="D8" s="10"/>
      <c r="E8" s="10"/>
      <c r="F8" s="10"/>
      <c r="G8" s="10"/>
      <c r="H8" s="10"/>
      <c r="I8" s="10"/>
      <c r="J8" s="376" t="s">
        <v>278</v>
      </c>
      <c r="L8" s="19" t="s">
        <v>303</v>
      </c>
      <c r="M8" t="s">
        <v>225</v>
      </c>
      <c r="O8" s="40"/>
      <c r="P8" s="327"/>
      <c r="Q8" s="22"/>
      <c r="R8" s="4"/>
    </row>
    <row r="9" spans="2:19">
      <c r="B9" s="8"/>
      <c r="F9" s="388" t="s">
        <v>304</v>
      </c>
      <c r="J9" s="377" t="s">
        <v>279</v>
      </c>
      <c r="L9" s="352" t="s">
        <v>305</v>
      </c>
      <c r="M9" t="s">
        <v>234</v>
      </c>
      <c r="O9" s="40"/>
      <c r="P9" s="327"/>
      <c r="Q9" s="22"/>
      <c r="R9" s="4"/>
    </row>
    <row r="10" spans="2:19">
      <c r="B10" s="8"/>
      <c r="C10" t="s">
        <v>321</v>
      </c>
      <c r="J10" s="9"/>
      <c r="L10" s="4"/>
      <c r="M10" t="str">
        <f>"（旧姓使用は不可です。"&amp;TEXT(D6+1,"GGGE")&amp;"年1月1日までに改姓となる場合は、新氏名で作成してください。）"</f>
        <v>（旧姓使用は不可です。令和8年1月1日までに改姓となる場合は、新氏名で作成してください。）</v>
      </c>
      <c r="O10" s="40"/>
      <c r="P10" s="327"/>
      <c r="Q10" s="22"/>
      <c r="R10" s="4"/>
    </row>
    <row r="11" spans="2:19">
      <c r="B11" s="8"/>
      <c r="C11" t="s">
        <v>293</v>
      </c>
      <c r="G11" s="23"/>
      <c r="J11" s="9"/>
      <c r="L11" s="14" t="s">
        <v>233</v>
      </c>
      <c r="M11" s="303">
        <f>'➀申告者情報の入力欄'!C5</f>
        <v>0</v>
      </c>
      <c r="N11" s="18" t="s">
        <v>211</v>
      </c>
      <c r="O11" s="19" t="str">
        <f>IFERROR(IF(F9=L9,"",VLOOKUP(M11,設定!L13:M117,2,FALSE)),"")</f>
        <v/>
      </c>
      <c r="P11" s="327"/>
      <c r="Q11" s="22"/>
      <c r="R11" s="4"/>
    </row>
    <row r="12" spans="2:19">
      <c r="B12" s="3"/>
      <c r="C12" s="12"/>
      <c r="D12" s="12"/>
      <c r="E12" s="12"/>
      <c r="F12" s="12"/>
      <c r="G12" s="12"/>
      <c r="H12" s="12"/>
      <c r="I12" s="12"/>
      <c r="J12" s="13"/>
      <c r="L12" s="22" t="s">
        <v>3</v>
      </c>
      <c r="M12" s="22" t="s">
        <v>210</v>
      </c>
      <c r="O12" s="40"/>
      <c r="P12" s="327"/>
      <c r="Q12" s="22"/>
      <c r="R12" s="4"/>
    </row>
    <row r="13" spans="2:19">
      <c r="L13" s="18"/>
      <c r="M13" s="18">
        <v>0</v>
      </c>
    </row>
    <row r="14" spans="2:19" ht="17.25">
      <c r="B14" s="345" t="s">
        <v>281</v>
      </c>
      <c r="C14" s="10" t="s">
        <v>282</v>
      </c>
      <c r="D14" s="10"/>
      <c r="E14" s="10"/>
      <c r="F14" s="10"/>
      <c r="G14" s="10"/>
      <c r="H14" s="10"/>
      <c r="I14" s="10"/>
      <c r="J14" s="11"/>
      <c r="L14" s="389" t="s">
        <v>298</v>
      </c>
      <c r="M14" s="18">
        <v>1</v>
      </c>
      <c r="O14" s="23"/>
    </row>
    <row r="15" spans="2:19">
      <c r="B15" s="388">
        <v>1</v>
      </c>
      <c r="C15" s="408" t="str">
        <f>VLOOKUP(B15,C16:D18,2)</f>
        <v>申告者と同じ</v>
      </c>
      <c r="D15" s="409"/>
      <c r="E15" s="410"/>
      <c r="J15" s="9"/>
      <c r="L15" s="389" t="s">
        <v>299</v>
      </c>
      <c r="M15" s="18">
        <v>2</v>
      </c>
      <c r="O15" s="23"/>
    </row>
    <row r="16" spans="2:19">
      <c r="B16" s="8"/>
      <c r="C16" s="19">
        <v>1</v>
      </c>
      <c r="D16" s="390" t="s">
        <v>25</v>
      </c>
      <c r="E16" s="6" t="s">
        <v>26</v>
      </c>
      <c r="F16" s="7"/>
      <c r="J16" s="9"/>
      <c r="L16" s="390"/>
      <c r="M16" s="18">
        <v>3</v>
      </c>
      <c r="O16" s="23"/>
    </row>
    <row r="17" spans="2:15">
      <c r="B17" s="8"/>
      <c r="C17" s="19">
        <v>2</v>
      </c>
      <c r="D17" s="22" t="str">
        <f>'➀申告者情報の入力欄'!W12</f>
        <v/>
      </c>
      <c r="E17" s="406" t="s">
        <v>249</v>
      </c>
      <c r="F17" s="407"/>
      <c r="J17" s="9"/>
      <c r="L17" s="390"/>
      <c r="M17" s="18">
        <v>4</v>
      </c>
      <c r="O17" s="23"/>
    </row>
    <row r="18" spans="2:15">
      <c r="B18" s="8"/>
      <c r="C18" s="19">
        <v>3</v>
      </c>
      <c r="D18" s="391" t="s">
        <v>248</v>
      </c>
      <c r="E18" s="406" t="s">
        <v>26</v>
      </c>
      <c r="F18" s="407"/>
      <c r="J18" s="9"/>
      <c r="L18" s="390"/>
      <c r="M18" s="18">
        <v>5</v>
      </c>
    </row>
    <row r="19" spans="2:15">
      <c r="B19" s="3"/>
      <c r="C19" s="12"/>
      <c r="D19" s="12"/>
      <c r="E19" s="12"/>
      <c r="F19" s="12"/>
      <c r="G19" s="12"/>
      <c r="H19" s="12"/>
      <c r="I19" s="12"/>
      <c r="J19" s="13"/>
      <c r="L19" s="390"/>
      <c r="M19" s="18">
        <v>6</v>
      </c>
    </row>
    <row r="20" spans="2:15">
      <c r="L20" s="390"/>
      <c r="M20" s="18">
        <v>7</v>
      </c>
      <c r="O20" s="23"/>
    </row>
    <row r="21" spans="2:15" ht="17.25">
      <c r="B21" s="345" t="s">
        <v>283</v>
      </c>
      <c r="C21" s="10" t="s">
        <v>115</v>
      </c>
      <c r="D21" s="10"/>
      <c r="E21" s="11"/>
      <c r="F21" s="388" t="s">
        <v>117</v>
      </c>
      <c r="G21" s="10" t="s">
        <v>116</v>
      </c>
      <c r="H21" s="10"/>
      <c r="I21" s="10"/>
      <c r="J21" s="11"/>
      <c r="L21" s="390"/>
      <c r="M21" s="18">
        <v>8</v>
      </c>
      <c r="O21" s="23"/>
    </row>
    <row r="22" spans="2:15">
      <c r="B22" s="347"/>
      <c r="C22" s="348"/>
      <c r="D22" s="348"/>
      <c r="E22" s="348"/>
      <c r="F22" s="348"/>
      <c r="G22" s="348" t="s">
        <v>117</v>
      </c>
      <c r="H22" s="348" t="s">
        <v>250</v>
      </c>
      <c r="I22" s="348"/>
      <c r="J22" s="349"/>
      <c r="L22" s="390"/>
      <c r="M22" s="18">
        <v>9</v>
      </c>
      <c r="O22" s="23"/>
    </row>
    <row r="23" spans="2:15" ht="17.25">
      <c r="B23" s="346" t="s">
        <v>284</v>
      </c>
      <c r="C23" t="s">
        <v>205</v>
      </c>
      <c r="F23" s="403" t="s">
        <v>204</v>
      </c>
      <c r="G23" s="404"/>
      <c r="H23" s="405"/>
      <c r="I23" t="s">
        <v>206</v>
      </c>
      <c r="J23" s="9"/>
      <c r="L23" s="390"/>
      <c r="M23" s="18">
        <v>10</v>
      </c>
      <c r="O23" s="23"/>
    </row>
    <row r="24" spans="2:15">
      <c r="B24" s="3"/>
      <c r="C24" s="12"/>
      <c r="D24" s="12"/>
      <c r="E24" s="12"/>
      <c r="F24" s="88"/>
      <c r="G24" s="88" t="s">
        <v>207</v>
      </c>
      <c r="H24" s="88" t="s">
        <v>208</v>
      </c>
      <c r="I24" s="390" t="s">
        <v>207</v>
      </c>
      <c r="J24" s="13"/>
      <c r="L24" s="390"/>
      <c r="M24" s="18">
        <v>11</v>
      </c>
      <c r="O24" s="23"/>
    </row>
    <row r="25" spans="2:15">
      <c r="L25" s="390"/>
      <c r="M25" s="18">
        <v>12</v>
      </c>
      <c r="O25" s="23"/>
    </row>
    <row r="26" spans="2:15" ht="17.25">
      <c r="B26" s="345" t="s">
        <v>286</v>
      </c>
      <c r="C26" s="10" t="s">
        <v>118</v>
      </c>
      <c r="D26" s="10"/>
      <c r="E26" s="11"/>
      <c r="F26" s="11"/>
      <c r="G26" s="390" t="s">
        <v>117</v>
      </c>
      <c r="H26" s="96" t="s">
        <v>116</v>
      </c>
      <c r="I26" s="10"/>
      <c r="J26" s="11"/>
      <c r="L26" s="390"/>
      <c r="M26" s="18">
        <v>13</v>
      </c>
      <c r="O26" s="23"/>
    </row>
    <row r="27" spans="2:15">
      <c r="B27" s="347"/>
      <c r="C27" s="348"/>
      <c r="D27" s="348"/>
      <c r="E27" s="348"/>
      <c r="F27" s="350"/>
      <c r="G27" s="350"/>
      <c r="H27" s="350" t="s">
        <v>117</v>
      </c>
      <c r="I27" s="351" t="s">
        <v>250</v>
      </c>
      <c r="J27" s="349"/>
      <c r="L27" s="390"/>
      <c r="M27" s="18">
        <v>14</v>
      </c>
      <c r="O27" s="23"/>
    </row>
    <row r="28" spans="2:15" ht="17.25">
      <c r="B28" s="346" t="s">
        <v>287</v>
      </c>
      <c r="C28" t="s">
        <v>205</v>
      </c>
      <c r="F28" s="403" t="s">
        <v>204</v>
      </c>
      <c r="G28" s="404"/>
      <c r="H28" s="405"/>
      <c r="I28" t="s">
        <v>206</v>
      </c>
      <c r="J28" s="9"/>
      <c r="L28" s="390"/>
      <c r="M28" s="18">
        <v>15</v>
      </c>
      <c r="O28" s="23"/>
    </row>
    <row r="29" spans="2:15">
      <c r="B29" s="3"/>
      <c r="C29" s="12"/>
      <c r="D29" s="12"/>
      <c r="E29" s="12"/>
      <c r="F29" s="88"/>
      <c r="G29" s="88" t="s">
        <v>207</v>
      </c>
      <c r="H29" s="88" t="s">
        <v>208</v>
      </c>
      <c r="I29" s="390" t="s">
        <v>208</v>
      </c>
      <c r="J29" s="13"/>
      <c r="L29" s="390"/>
      <c r="M29" s="18">
        <v>16</v>
      </c>
    </row>
    <row r="30" spans="2:15" ht="17.25">
      <c r="B30" s="345" t="s">
        <v>285</v>
      </c>
      <c r="C30" s="10" t="s">
        <v>294</v>
      </c>
      <c r="J30" s="9"/>
      <c r="L30" s="390"/>
      <c r="M30" s="18">
        <v>17</v>
      </c>
    </row>
    <row r="31" spans="2:15">
      <c r="B31" s="3"/>
      <c r="C31" s="12"/>
      <c r="D31" s="12"/>
      <c r="E31" s="12"/>
      <c r="F31" s="12"/>
      <c r="G31" s="12"/>
      <c r="H31" s="388">
        <v>1</v>
      </c>
      <c r="I31" s="12"/>
      <c r="J31" s="13"/>
      <c r="L31" s="390"/>
      <c r="M31" s="18">
        <v>18</v>
      </c>
      <c r="O31" s="23"/>
    </row>
    <row r="32" spans="2:15">
      <c r="L32" s="390"/>
      <c r="M32" s="18">
        <v>19</v>
      </c>
      <c r="O32" s="23"/>
    </row>
    <row r="33" spans="2:15" ht="17.25">
      <c r="B33" s="345" t="s">
        <v>288</v>
      </c>
      <c r="C33" s="10" t="s">
        <v>267</v>
      </c>
      <c r="D33" s="10"/>
      <c r="E33" s="10"/>
      <c r="F33" s="10"/>
      <c r="G33" s="10"/>
      <c r="H33" s="10"/>
      <c r="I33" s="10"/>
      <c r="J33" s="11"/>
      <c r="L33" s="390"/>
      <c r="M33" s="18">
        <v>20</v>
      </c>
      <c r="O33" s="23"/>
    </row>
    <row r="34" spans="2:15">
      <c r="B34" s="8"/>
      <c r="C34" t="s">
        <v>270</v>
      </c>
      <c r="G34" s="23" t="s">
        <v>268</v>
      </c>
      <c r="H34" s="23" t="s">
        <v>269</v>
      </c>
      <c r="I34" s="390" t="s">
        <v>269</v>
      </c>
      <c r="J34" s="9"/>
      <c r="L34" s="390"/>
      <c r="M34" s="18">
        <v>21</v>
      </c>
      <c r="O34" s="23"/>
    </row>
    <row r="35" spans="2:15">
      <c r="B35" s="3"/>
      <c r="C35" s="12"/>
      <c r="D35" s="12"/>
      <c r="E35" s="12"/>
      <c r="F35" s="12"/>
      <c r="G35" s="12"/>
      <c r="H35" s="12"/>
      <c r="I35" s="12"/>
      <c r="J35" s="13"/>
      <c r="L35" s="390"/>
      <c r="M35" s="18">
        <v>22</v>
      </c>
      <c r="O35" s="23"/>
    </row>
    <row r="36" spans="2:15">
      <c r="L36" s="390"/>
      <c r="M36" s="18">
        <v>23</v>
      </c>
      <c r="O36" s="23"/>
    </row>
    <row r="37" spans="2:15" ht="17.25">
      <c r="B37" s="345" t="s">
        <v>307</v>
      </c>
      <c r="C37" s="10" t="s">
        <v>308</v>
      </c>
      <c r="D37" s="10"/>
      <c r="E37" s="10"/>
      <c r="F37" s="10"/>
      <c r="G37" s="10"/>
      <c r="H37" s="10"/>
      <c r="I37" s="10"/>
      <c r="J37" s="11"/>
      <c r="L37" s="390"/>
      <c r="M37" s="18">
        <v>24</v>
      </c>
      <c r="O37" s="23"/>
    </row>
    <row r="38" spans="2:15">
      <c r="B38" s="8"/>
      <c r="G38" s="23" t="s">
        <v>309</v>
      </c>
      <c r="H38" s="23" t="s">
        <v>310</v>
      </c>
      <c r="I38" s="392" t="s">
        <v>310</v>
      </c>
      <c r="J38" s="9"/>
      <c r="L38" s="390"/>
      <c r="M38" s="18">
        <v>25</v>
      </c>
      <c r="O38" s="23"/>
    </row>
    <row r="39" spans="2:15" ht="13.5" customHeight="1">
      <c r="B39" s="411" t="s">
        <v>318</v>
      </c>
      <c r="C39" s="420" t="s">
        <v>315</v>
      </c>
      <c r="D39" s="421"/>
      <c r="E39" s="421"/>
      <c r="F39" s="421"/>
      <c r="G39" s="421"/>
      <c r="H39" s="421"/>
      <c r="I39" s="421"/>
      <c r="J39" s="422"/>
      <c r="L39" s="390"/>
      <c r="M39" s="18">
        <v>26</v>
      </c>
      <c r="O39" s="23"/>
    </row>
    <row r="40" spans="2:15" ht="15" customHeight="1">
      <c r="B40" s="412"/>
      <c r="C40" s="406" t="s">
        <v>317</v>
      </c>
      <c r="D40" s="423"/>
      <c r="E40" s="423"/>
      <c r="F40" s="423"/>
      <c r="G40" s="423"/>
      <c r="H40" s="423"/>
      <c r="I40" s="423"/>
      <c r="J40" s="407"/>
      <c r="L40" s="390"/>
      <c r="M40" s="18">
        <v>27</v>
      </c>
      <c r="O40" s="23"/>
    </row>
    <row r="41" spans="2:15">
      <c r="B41" s="412"/>
      <c r="C41" s="414" t="s">
        <v>311</v>
      </c>
      <c r="D41" s="415"/>
      <c r="E41" s="415"/>
      <c r="F41" s="415"/>
      <c r="G41" s="415"/>
      <c r="H41" s="415"/>
      <c r="I41" s="415"/>
      <c r="J41" s="416"/>
      <c r="L41" s="390"/>
      <c r="M41" s="18">
        <v>28</v>
      </c>
      <c r="O41" s="23"/>
    </row>
    <row r="42" spans="2:15">
      <c r="B42" s="413"/>
      <c r="C42" s="417"/>
      <c r="D42" s="418"/>
      <c r="E42" s="418"/>
      <c r="F42" s="418"/>
      <c r="G42" s="418"/>
      <c r="H42" s="418"/>
      <c r="I42" s="418"/>
      <c r="J42" s="419"/>
      <c r="L42" s="390"/>
      <c r="M42" s="18">
        <v>29</v>
      </c>
      <c r="O42" s="23"/>
    </row>
    <row r="43" spans="2:15">
      <c r="B43" s="384"/>
      <c r="J43" s="9"/>
      <c r="L43" s="390"/>
      <c r="M43" s="18">
        <v>30</v>
      </c>
    </row>
    <row r="44" spans="2:15">
      <c r="B44" s="3" t="s">
        <v>312</v>
      </c>
      <c r="C44" s="12" t="s">
        <v>313</v>
      </c>
      <c r="D44" s="12"/>
      <c r="E44" s="12"/>
      <c r="F44" s="12"/>
      <c r="G44" s="12"/>
      <c r="H44" s="12"/>
      <c r="I44" s="12"/>
      <c r="J44" s="13"/>
      <c r="L44" s="390"/>
      <c r="M44" s="18">
        <v>31</v>
      </c>
    </row>
    <row r="45" spans="2:15">
      <c r="L45" s="390"/>
      <c r="M45" s="18">
        <v>32</v>
      </c>
    </row>
    <row r="46" spans="2:15">
      <c r="L46" s="390"/>
      <c r="M46" s="18">
        <v>33</v>
      </c>
    </row>
    <row r="47" spans="2:15">
      <c r="L47" s="390"/>
      <c r="M47" s="18">
        <v>34</v>
      </c>
    </row>
    <row r="48" spans="2:15">
      <c r="L48" s="390"/>
      <c r="M48" s="18">
        <v>35</v>
      </c>
    </row>
    <row r="49" spans="12:13">
      <c r="L49" s="390"/>
      <c r="M49" s="18">
        <v>36</v>
      </c>
    </row>
    <row r="50" spans="12:13">
      <c r="L50" s="390"/>
      <c r="M50" s="18">
        <v>37</v>
      </c>
    </row>
    <row r="51" spans="12:13">
      <c r="L51" s="390"/>
      <c r="M51" s="18">
        <v>38</v>
      </c>
    </row>
    <row r="52" spans="12:13">
      <c r="L52" s="390"/>
      <c r="M52" s="18">
        <v>39</v>
      </c>
    </row>
    <row r="53" spans="12:13">
      <c r="L53" s="390"/>
      <c r="M53" s="18">
        <v>40</v>
      </c>
    </row>
    <row r="54" spans="12:13">
      <c r="L54" s="390"/>
      <c r="M54" s="18">
        <v>41</v>
      </c>
    </row>
    <row r="55" spans="12:13">
      <c r="L55" s="390"/>
      <c r="M55" s="18">
        <v>42</v>
      </c>
    </row>
    <row r="56" spans="12:13">
      <c r="L56" s="390"/>
      <c r="M56" s="18">
        <v>43</v>
      </c>
    </row>
    <row r="57" spans="12:13">
      <c r="L57" s="390"/>
      <c r="M57" s="18">
        <v>44</v>
      </c>
    </row>
    <row r="58" spans="12:13">
      <c r="L58" s="390"/>
      <c r="M58" s="18">
        <v>45</v>
      </c>
    </row>
    <row r="59" spans="12:13">
      <c r="L59" s="390"/>
      <c r="M59" s="18">
        <v>46</v>
      </c>
    </row>
    <row r="60" spans="12:13">
      <c r="L60" s="390"/>
      <c r="M60" s="18">
        <v>47</v>
      </c>
    </row>
    <row r="61" spans="12:13">
      <c r="L61" s="390"/>
      <c r="M61" s="18">
        <v>48</v>
      </c>
    </row>
    <row r="62" spans="12:13">
      <c r="L62" s="390"/>
      <c r="M62" s="18">
        <v>49</v>
      </c>
    </row>
    <row r="63" spans="12:13">
      <c r="L63" s="390"/>
      <c r="M63" s="18">
        <v>50</v>
      </c>
    </row>
    <row r="64" spans="12:13">
      <c r="L64" s="390"/>
      <c r="M64" s="18">
        <v>51</v>
      </c>
    </row>
    <row r="65" spans="12:13">
      <c r="L65" s="390"/>
      <c r="M65" s="18">
        <v>52</v>
      </c>
    </row>
    <row r="66" spans="12:13">
      <c r="L66" s="390"/>
      <c r="M66" s="18">
        <v>53</v>
      </c>
    </row>
    <row r="67" spans="12:13">
      <c r="L67" s="390"/>
      <c r="M67" s="18">
        <v>54</v>
      </c>
    </row>
    <row r="68" spans="12:13">
      <c r="L68" s="390"/>
      <c r="M68" s="18">
        <v>55</v>
      </c>
    </row>
    <row r="69" spans="12:13">
      <c r="L69" s="390"/>
      <c r="M69" s="18">
        <v>56</v>
      </c>
    </row>
    <row r="70" spans="12:13">
      <c r="L70" s="390"/>
      <c r="M70" s="18">
        <v>57</v>
      </c>
    </row>
    <row r="71" spans="12:13">
      <c r="L71" s="390"/>
      <c r="M71" s="18">
        <v>58</v>
      </c>
    </row>
    <row r="72" spans="12:13">
      <c r="L72" s="390"/>
      <c r="M72" s="18">
        <v>59</v>
      </c>
    </row>
    <row r="73" spans="12:13">
      <c r="L73" s="390"/>
      <c r="M73" s="18">
        <v>60</v>
      </c>
    </row>
    <row r="74" spans="12:13">
      <c r="L74" s="390"/>
      <c r="M74" s="18">
        <v>61</v>
      </c>
    </row>
    <row r="75" spans="12:13">
      <c r="L75" s="390"/>
      <c r="M75" s="18">
        <v>62</v>
      </c>
    </row>
    <row r="76" spans="12:13">
      <c r="L76" s="390"/>
      <c r="M76" s="18">
        <v>63</v>
      </c>
    </row>
    <row r="77" spans="12:13">
      <c r="L77" s="390"/>
      <c r="M77" s="18">
        <v>64</v>
      </c>
    </row>
    <row r="78" spans="12:13">
      <c r="L78" s="390"/>
      <c r="M78" s="18">
        <v>65</v>
      </c>
    </row>
    <row r="79" spans="12:13">
      <c r="L79" s="390"/>
      <c r="M79" s="18">
        <v>66</v>
      </c>
    </row>
    <row r="80" spans="12:13">
      <c r="L80" s="390"/>
      <c r="M80" s="18">
        <v>67</v>
      </c>
    </row>
    <row r="81" spans="12:13">
      <c r="L81" s="390"/>
      <c r="M81" s="18">
        <v>68</v>
      </c>
    </row>
    <row r="82" spans="12:13">
      <c r="L82" s="390"/>
      <c r="M82" s="18">
        <v>69</v>
      </c>
    </row>
    <row r="83" spans="12:13">
      <c r="L83" s="390"/>
      <c r="M83" s="18">
        <v>70</v>
      </c>
    </row>
    <row r="84" spans="12:13">
      <c r="L84" s="390"/>
      <c r="M84" s="18">
        <v>71</v>
      </c>
    </row>
    <row r="85" spans="12:13">
      <c r="L85" s="390"/>
      <c r="M85" s="18">
        <v>72</v>
      </c>
    </row>
    <row r="86" spans="12:13">
      <c r="L86" s="390"/>
      <c r="M86" s="18">
        <v>73</v>
      </c>
    </row>
    <row r="87" spans="12:13">
      <c r="L87" s="390"/>
      <c r="M87" s="18">
        <v>74</v>
      </c>
    </row>
    <row r="88" spans="12:13">
      <c r="L88" s="390"/>
      <c r="M88" s="18">
        <v>75</v>
      </c>
    </row>
    <row r="89" spans="12:13">
      <c r="L89" s="390"/>
      <c r="M89" s="18">
        <v>76</v>
      </c>
    </row>
    <row r="90" spans="12:13">
      <c r="L90" s="390"/>
      <c r="M90" s="18">
        <v>77</v>
      </c>
    </row>
    <row r="91" spans="12:13">
      <c r="L91" s="390"/>
      <c r="M91" s="18">
        <v>78</v>
      </c>
    </row>
    <row r="92" spans="12:13">
      <c r="L92" s="390"/>
      <c r="M92" s="18">
        <v>79</v>
      </c>
    </row>
    <row r="93" spans="12:13">
      <c r="L93" s="390"/>
      <c r="M93" s="18">
        <v>80</v>
      </c>
    </row>
    <row r="94" spans="12:13">
      <c r="L94" s="390"/>
      <c r="M94" s="18">
        <v>81</v>
      </c>
    </row>
    <row r="95" spans="12:13">
      <c r="L95" s="390"/>
      <c r="M95" s="18">
        <v>82</v>
      </c>
    </row>
    <row r="96" spans="12:13">
      <c r="L96" s="390"/>
      <c r="M96" s="18">
        <v>83</v>
      </c>
    </row>
    <row r="97" spans="12:13">
      <c r="L97" s="390"/>
      <c r="M97" s="18">
        <v>84</v>
      </c>
    </row>
    <row r="98" spans="12:13">
      <c r="L98" s="390"/>
      <c r="M98" s="18">
        <v>85</v>
      </c>
    </row>
    <row r="99" spans="12:13">
      <c r="L99" s="390"/>
      <c r="M99" s="18">
        <v>86</v>
      </c>
    </row>
    <row r="100" spans="12:13">
      <c r="L100" s="390"/>
      <c r="M100" s="18">
        <v>87</v>
      </c>
    </row>
    <row r="101" spans="12:13">
      <c r="L101" s="390"/>
      <c r="M101" s="18">
        <v>88</v>
      </c>
    </row>
    <row r="102" spans="12:13">
      <c r="L102" s="390"/>
      <c r="M102" s="18">
        <v>89</v>
      </c>
    </row>
    <row r="103" spans="12:13">
      <c r="L103" s="390"/>
      <c r="M103" s="18">
        <v>90</v>
      </c>
    </row>
    <row r="104" spans="12:13">
      <c r="L104" s="390"/>
      <c r="M104" s="18">
        <v>91</v>
      </c>
    </row>
    <row r="105" spans="12:13">
      <c r="L105" s="390"/>
      <c r="M105" s="18">
        <v>92</v>
      </c>
    </row>
    <row r="106" spans="12:13">
      <c r="L106" s="390"/>
      <c r="M106" s="18">
        <v>93</v>
      </c>
    </row>
    <row r="107" spans="12:13">
      <c r="L107" s="390"/>
      <c r="M107" s="18">
        <v>94</v>
      </c>
    </row>
    <row r="108" spans="12:13">
      <c r="L108" s="390"/>
      <c r="M108" s="18">
        <v>95</v>
      </c>
    </row>
    <row r="109" spans="12:13">
      <c r="L109" s="390"/>
      <c r="M109" s="18">
        <v>96</v>
      </c>
    </row>
    <row r="110" spans="12:13">
      <c r="L110" s="390"/>
      <c r="M110" s="18">
        <v>97</v>
      </c>
    </row>
    <row r="111" spans="12:13">
      <c r="L111" s="390"/>
      <c r="M111" s="18">
        <v>98</v>
      </c>
    </row>
    <row r="112" spans="12:13">
      <c r="L112" s="390"/>
      <c r="M112" s="18">
        <v>99</v>
      </c>
    </row>
    <row r="113" spans="12:13">
      <c r="L113" s="390"/>
      <c r="M113" s="18">
        <v>100</v>
      </c>
    </row>
    <row r="114" spans="12:13">
      <c r="L114" s="390"/>
      <c r="M114" s="18">
        <v>101</v>
      </c>
    </row>
    <row r="115" spans="12:13">
      <c r="L115" s="390"/>
      <c r="M115" s="18">
        <v>102</v>
      </c>
    </row>
    <row r="116" spans="12:13">
      <c r="L116" s="390"/>
      <c r="M116" s="18">
        <v>103</v>
      </c>
    </row>
    <row r="117" spans="12:13">
      <c r="L117" s="390"/>
      <c r="M117" s="18">
        <v>104</v>
      </c>
    </row>
    <row r="118" spans="12:13">
      <c r="L118" s="23"/>
      <c r="M118" s="23"/>
    </row>
    <row r="119" spans="12:13">
      <c r="L119" s="23"/>
      <c r="M119" s="23"/>
    </row>
    <row r="120" spans="12:13">
      <c r="L120" s="23"/>
      <c r="M120" s="23"/>
    </row>
    <row r="121" spans="12:13">
      <c r="L121" s="23"/>
      <c r="M121" s="23"/>
    </row>
    <row r="122" spans="12:13">
      <c r="L122" s="23"/>
      <c r="M122" s="23"/>
    </row>
    <row r="123" spans="12:13">
      <c r="L123" s="23"/>
      <c r="M123" s="23"/>
    </row>
    <row r="124" spans="12:13">
      <c r="L124" s="23"/>
      <c r="M124" s="23"/>
    </row>
    <row r="125" spans="12:13">
      <c r="L125" s="23"/>
      <c r="M125" s="23"/>
    </row>
  </sheetData>
  <sheetProtection sheet="1" objects="1" scenarios="1"/>
  <mergeCells count="14">
    <mergeCell ref="C2:E2"/>
    <mergeCell ref="C3:E3"/>
    <mergeCell ref="C4:E4"/>
    <mergeCell ref="C5:E5"/>
    <mergeCell ref="D6:E6"/>
    <mergeCell ref="F23:H23"/>
    <mergeCell ref="E17:F17"/>
    <mergeCell ref="E18:F18"/>
    <mergeCell ref="C15:E15"/>
    <mergeCell ref="B39:B42"/>
    <mergeCell ref="F28:H28"/>
    <mergeCell ref="C41:J42"/>
    <mergeCell ref="C39:J39"/>
    <mergeCell ref="C40:J40"/>
  </mergeCells>
  <phoneticPr fontId="1"/>
  <conditionalFormatting sqref="C5 C6:D6">
    <cfRule type="expression" dxfId="20" priority="1">
      <formula>"OR(LEN()＝１３，LEN()=0）"</formula>
    </cfRule>
  </conditionalFormatting>
  <dataValidations count="7">
    <dataValidation imeMode="on" allowBlank="1" showInputMessage="1" showErrorMessage="1" sqref="C2:C6" xr:uid="{00000000-0002-0000-0000-000002000000}"/>
    <dataValidation type="list" allowBlank="1" showInputMessage="1" showErrorMessage="1" sqref="I24 I29" xr:uid="{00000000-0002-0000-0000-000003000000}">
      <formula1>$G$24:$H$24</formula1>
    </dataValidation>
    <dataValidation type="list" allowBlank="1" showInputMessage="1" showErrorMessage="1" sqref="I34" xr:uid="{5937AC13-564B-47BA-B83A-5E3DC111D413}">
      <formula1>$G$34:$H$34</formula1>
    </dataValidation>
    <dataValidation type="list" allowBlank="1" showInputMessage="1" showErrorMessage="1" sqref="F21" xr:uid="{00000000-0002-0000-0000-000000000000}">
      <formula1>$G$21:$G$22</formula1>
    </dataValidation>
    <dataValidation type="list" allowBlank="1" showInputMessage="1" showErrorMessage="1" sqref="F9" xr:uid="{CEAFAFAB-2200-4E08-A645-6F9094D25F80}">
      <formula1>$L$8:$L$9</formula1>
    </dataValidation>
    <dataValidation type="list" allowBlank="1" showInputMessage="1" showErrorMessage="1" sqref="G26" xr:uid="{00000000-0002-0000-0000-000001000000}">
      <formula1>$H$26:$H$27</formula1>
    </dataValidation>
    <dataValidation type="list" allowBlank="1" showInputMessage="1" showErrorMessage="1" sqref="I38" xr:uid="{E0437E31-479B-418C-9F9F-44303103157F}">
      <formula1>$G$38:$H$38</formula1>
    </dataValidation>
  </dataValidations>
  <pageMargins left="0.25" right="0.25" top="0.75" bottom="0.75" header="0.3" footer="0.3"/>
  <pageSetup paperSize="9"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AA60"/>
  <sheetViews>
    <sheetView tabSelected="1" workbookViewId="0">
      <selection activeCell="H10" sqref="H10"/>
    </sheetView>
  </sheetViews>
  <sheetFormatPr defaultRowHeight="13.5"/>
  <cols>
    <col min="1" max="1" width="1.875" customWidth="1"/>
    <col min="2" max="8" width="11.25" customWidth="1"/>
    <col min="9" max="9" width="3.375" customWidth="1"/>
    <col min="10" max="10" width="2.875" style="112" customWidth="1"/>
    <col min="11" max="11" width="17.5" style="112" customWidth="1"/>
    <col min="12" max="16" width="10.75" style="112" customWidth="1"/>
    <col min="17" max="19" width="8.625" style="112" customWidth="1"/>
    <col min="20" max="21" width="3.625" style="112" customWidth="1"/>
    <col min="22" max="27" width="3.625" customWidth="1"/>
    <col min="28" max="28" width="12.125" customWidth="1"/>
    <col min="29" max="60" width="5.875" customWidth="1"/>
  </cols>
  <sheetData>
    <row r="1" spans="2:27" ht="21" customHeight="1">
      <c r="B1" s="168" t="s">
        <v>214</v>
      </c>
    </row>
    <row r="2" spans="2:27" ht="15.75" customHeight="1">
      <c r="B2" s="112" t="s">
        <v>255</v>
      </c>
      <c r="C2" s="297" t="str">
        <f>IF(設定!F9=設定!L8,設定!M8,設定!M9)</f>
        <v>リストのマーク（▼）が表示されますが、リストから選択できませんので、キーボードから入力してください。</v>
      </c>
      <c r="D2" s="297"/>
      <c r="E2" s="297"/>
      <c r="F2" s="297"/>
      <c r="G2" s="297"/>
      <c r="H2" s="297"/>
      <c r="I2" s="297"/>
      <c r="L2" s="168" t="s">
        <v>306</v>
      </c>
    </row>
    <row r="3" spans="2:27" ht="15.75" customHeight="1">
      <c r="B3" s="112" t="str">
        <f>"   "&amp;設定!M10</f>
        <v xml:space="preserve">   （旧姓使用は不可です。令和8年1月1日までに改姓となる場合は、新氏名で作成してください。）</v>
      </c>
      <c r="L3" s="281" t="s">
        <v>235</v>
      </c>
    </row>
    <row r="4" spans="2:27" ht="15.75" customHeight="1">
      <c r="B4" s="112" t="s">
        <v>256</v>
      </c>
      <c r="C4" s="375">
        <f ca="1">MAX(TODAY(),設定!D6+1)</f>
        <v>46023</v>
      </c>
      <c r="D4" t="s">
        <v>227</v>
      </c>
      <c r="J4" s="143" t="s">
        <v>167</v>
      </c>
      <c r="K4" s="144"/>
      <c r="L4" s="144"/>
      <c r="M4" s="144"/>
      <c r="N4" s="144"/>
      <c r="O4" s="144"/>
      <c r="P4" s="144"/>
      <c r="Q4" s="144"/>
      <c r="R4" s="144"/>
      <c r="S4" s="145"/>
    </row>
    <row r="5" spans="2:27" ht="19.5" customHeight="1">
      <c r="B5" s="14" t="s">
        <v>258</v>
      </c>
      <c r="C5" s="424"/>
      <c r="D5" s="426"/>
      <c r="E5" s="467" t="s">
        <v>65</v>
      </c>
      <c r="F5" s="467"/>
      <c r="G5" s="424"/>
      <c r="H5" s="426"/>
      <c r="J5" s="122" t="s">
        <v>137</v>
      </c>
      <c r="K5" s="123"/>
      <c r="L5" s="123"/>
      <c r="M5" s="123"/>
      <c r="N5" s="123"/>
      <c r="O5" s="123"/>
      <c r="P5" s="123"/>
      <c r="Q5" s="123"/>
      <c r="R5" s="123"/>
      <c r="S5" s="124"/>
    </row>
    <row r="6" spans="2:27" ht="19.5" customHeight="1">
      <c r="B6" s="14" t="s">
        <v>29</v>
      </c>
      <c r="C6" s="449"/>
      <c r="D6" s="450"/>
      <c r="E6" s="467" t="s">
        <v>27</v>
      </c>
      <c r="F6" s="467"/>
      <c r="G6" s="424"/>
      <c r="H6" s="426"/>
      <c r="J6" s="125" t="s">
        <v>164</v>
      </c>
      <c r="K6" s="126"/>
      <c r="L6" s="126"/>
      <c r="M6" s="126"/>
      <c r="N6" s="126"/>
      <c r="O6" s="126"/>
      <c r="P6" s="126"/>
      <c r="Q6" s="126"/>
      <c r="R6" s="126"/>
      <c r="S6" s="127"/>
    </row>
    <row r="7" spans="2:27" ht="19.5" customHeight="1">
      <c r="B7" s="44" t="s">
        <v>44</v>
      </c>
      <c r="C7" s="424"/>
      <c r="D7" s="426"/>
      <c r="E7" s="465" t="s">
        <v>257</v>
      </c>
      <c r="F7" s="222" t="s">
        <v>226</v>
      </c>
      <c r="G7" s="262"/>
      <c r="H7" s="263"/>
      <c r="J7" s="125" t="s">
        <v>291</v>
      </c>
      <c r="K7" s="126"/>
      <c r="L7" s="126"/>
      <c r="M7" s="126"/>
      <c r="N7" s="126"/>
      <c r="O7" s="126"/>
      <c r="P7" s="126"/>
      <c r="Q7" s="126"/>
      <c r="R7" s="126"/>
      <c r="S7" s="127"/>
    </row>
    <row r="8" spans="2:27" ht="19.5" customHeight="1">
      <c r="B8" s="26" t="s">
        <v>75</v>
      </c>
      <c r="C8" s="424"/>
      <c r="D8" s="425"/>
      <c r="E8" s="466"/>
      <c r="F8" s="223" t="s">
        <v>71</v>
      </c>
      <c r="G8" s="264"/>
      <c r="H8" s="265" t="s">
        <v>60</v>
      </c>
      <c r="J8" s="129" t="s">
        <v>187</v>
      </c>
      <c r="K8" s="130"/>
      <c r="L8" s="130"/>
      <c r="M8" s="130"/>
      <c r="N8" s="130"/>
      <c r="O8" s="130"/>
      <c r="P8" s="130"/>
      <c r="Q8" s="130"/>
      <c r="R8" s="130"/>
      <c r="S8" s="353" t="s">
        <v>290</v>
      </c>
    </row>
    <row r="9" spans="2:27" ht="19.5" customHeight="1">
      <c r="B9" s="118"/>
      <c r="C9" s="119" t="s">
        <v>135</v>
      </c>
      <c r="D9" s="261" t="s">
        <v>253</v>
      </c>
      <c r="E9" s="466"/>
      <c r="F9" s="224" t="s">
        <v>64</v>
      </c>
      <c r="G9" s="266"/>
      <c r="H9" s="267"/>
      <c r="J9" s="132" t="s">
        <v>188</v>
      </c>
      <c r="K9" s="133"/>
      <c r="L9" s="133"/>
      <c r="M9" s="133"/>
      <c r="N9" s="123"/>
      <c r="O9" s="123"/>
      <c r="P9" s="123"/>
      <c r="Q9" s="123"/>
      <c r="R9" s="123"/>
      <c r="S9" s="124"/>
    </row>
    <row r="10" spans="2:27" ht="19.5" customHeight="1">
      <c r="B10" s="120" t="s">
        <v>73</v>
      </c>
      <c r="C10" s="119" t="s">
        <v>136</v>
      </c>
      <c r="D10" s="261" t="s">
        <v>253</v>
      </c>
      <c r="E10" s="466"/>
      <c r="F10" s="358" t="s">
        <v>300</v>
      </c>
      <c r="G10" s="266"/>
      <c r="H10" s="267" t="s">
        <v>32</v>
      </c>
      <c r="J10" s="128" t="s">
        <v>165</v>
      </c>
      <c r="K10" s="134"/>
      <c r="L10" s="134"/>
      <c r="M10" s="134"/>
      <c r="N10" s="126"/>
      <c r="O10" s="126"/>
      <c r="P10" s="126"/>
      <c r="Q10" s="126"/>
      <c r="R10" s="126"/>
      <c r="S10" s="127"/>
    </row>
    <row r="11" spans="2:27" ht="19.5" customHeight="1">
      <c r="B11" s="120" t="s">
        <v>74</v>
      </c>
      <c r="C11" s="119" t="s">
        <v>96</v>
      </c>
      <c r="D11" s="261" t="s">
        <v>253</v>
      </c>
      <c r="E11" s="69" t="s">
        <v>72</v>
      </c>
      <c r="F11" s="433"/>
      <c r="G11" s="434"/>
      <c r="H11" s="435"/>
      <c r="J11" s="128"/>
      <c r="K11" s="134" t="s">
        <v>259</v>
      </c>
      <c r="L11" s="126"/>
      <c r="M11" s="126"/>
      <c r="N11" s="126"/>
      <c r="O11" s="126"/>
      <c r="P11" s="126"/>
      <c r="Q11" s="126"/>
      <c r="R11" s="126"/>
      <c r="S11" s="127"/>
      <c r="V11" s="70" t="str">
        <f>TEXT(G8,"＃")</f>
        <v/>
      </c>
      <c r="W11" s="71" t="str">
        <f>IF(LEN(G8)&gt;0,TEXT(H8,"＃"),"")</f>
        <v/>
      </c>
      <c r="X11" s="71" t="str">
        <f>TEXT(G9,"＃")</f>
        <v/>
      </c>
      <c r="Y11" s="71" t="str">
        <f>IF(LEN(G9)&gt;0,TEXT(H9,"＃"),"")</f>
        <v/>
      </c>
      <c r="Z11" s="71" t="str">
        <f>TEXT(G10,"＃")</f>
        <v/>
      </c>
      <c r="AA11" s="21" t="str">
        <f>IF(LEN(G10)&gt;0,TEXT(H10,"＃"),"")</f>
        <v/>
      </c>
    </row>
    <row r="12" spans="2:27" ht="19.5" customHeight="1">
      <c r="B12" s="121"/>
      <c r="C12" s="119" t="s">
        <v>97</v>
      </c>
      <c r="D12" s="261" t="s">
        <v>40</v>
      </c>
      <c r="E12" s="69" t="s">
        <v>7</v>
      </c>
      <c r="F12" s="427"/>
      <c r="G12" s="428"/>
      <c r="H12" s="429"/>
      <c r="J12" s="128" t="s">
        <v>187</v>
      </c>
      <c r="K12" s="134"/>
      <c r="L12" s="134"/>
      <c r="M12" s="134"/>
      <c r="N12" s="126"/>
      <c r="O12" s="126"/>
      <c r="P12" s="126"/>
      <c r="Q12" s="126"/>
      <c r="R12" s="126"/>
      <c r="S12" s="127"/>
      <c r="V12" s="14" t="s">
        <v>43</v>
      </c>
      <c r="W12" s="432" t="str">
        <f>V11&amp;W11&amp;X11&amp;Y11&amp;Z11&amp;AA11&amp;F11</f>
        <v/>
      </c>
      <c r="X12" s="432"/>
      <c r="Y12" s="432"/>
      <c r="Z12" s="432"/>
    </row>
    <row r="13" spans="2:27" ht="19.5" customHeight="1">
      <c r="J13" s="135" t="s">
        <v>166</v>
      </c>
      <c r="K13" s="136"/>
      <c r="L13" s="136"/>
      <c r="M13" s="136"/>
      <c r="N13" s="130"/>
      <c r="O13" s="130"/>
      <c r="P13" s="130"/>
      <c r="Q13" s="130"/>
      <c r="R13" s="130"/>
      <c r="S13" s="131"/>
    </row>
    <row r="14" spans="2:27" ht="19.5" customHeight="1">
      <c r="B14" s="15" t="s">
        <v>199</v>
      </c>
      <c r="C14" s="460" t="s">
        <v>158</v>
      </c>
      <c r="D14" s="436" t="s">
        <v>124</v>
      </c>
      <c r="E14" s="437"/>
      <c r="F14" s="447" t="s">
        <v>98</v>
      </c>
      <c r="G14" s="437"/>
      <c r="H14" s="49" t="s">
        <v>125</v>
      </c>
      <c r="J14" s="132" t="s">
        <v>163</v>
      </c>
      <c r="K14" s="123"/>
      <c r="L14" s="133"/>
      <c r="M14" s="133"/>
      <c r="N14" s="123"/>
      <c r="O14" s="123"/>
      <c r="P14" s="123"/>
      <c r="Q14" s="123"/>
      <c r="R14" s="123"/>
      <c r="S14" s="124"/>
      <c r="V14" s="112"/>
      <c r="W14" s="112"/>
    </row>
    <row r="15" spans="2:27" ht="19.5" customHeight="1">
      <c r="B15" s="454" t="s">
        <v>197</v>
      </c>
      <c r="C15" s="432"/>
      <c r="D15" s="441" t="s">
        <v>123</v>
      </c>
      <c r="E15" s="438"/>
      <c r="F15" s="448"/>
      <c r="G15" s="440"/>
      <c r="H15" s="20" t="s">
        <v>51</v>
      </c>
      <c r="J15" s="125" t="s">
        <v>162</v>
      </c>
      <c r="K15" s="126"/>
      <c r="L15" s="126"/>
      <c r="M15" s="126"/>
      <c r="N15" s="126"/>
      <c r="O15" s="126"/>
      <c r="P15" s="126"/>
      <c r="Q15" s="126"/>
      <c r="R15" s="126"/>
      <c r="S15" s="127"/>
      <c r="V15" s="22" t="s">
        <v>198</v>
      </c>
      <c r="W15" s="26" t="str">
        <f>IF(LEN(D16)&gt;0,"　"&amp;D16&amp;"　"&amp;F16&amp;"　"&amp;IF(LEN(H16)=0,"　　　   年　　月　　日交付",TEXT(H16,"ggge年m月ｄ日交付")),"")</f>
        <v/>
      </c>
      <c r="X15" s="225" t="str">
        <f>IF(LEN(D17)&gt;0,"  "&amp;D17,"")</f>
        <v/>
      </c>
      <c r="Y15" s="41" t="str">
        <f>IF(OR(LEN(W15)&gt;0,LEN(X15)&gt;0),C16&amp;"　","")</f>
        <v/>
      </c>
    </row>
    <row r="16" spans="2:27" ht="19.5" customHeight="1" thickBot="1">
      <c r="B16" s="455"/>
      <c r="C16" s="445" t="str">
        <f>IF(D12=G39,"",C5)</f>
        <v/>
      </c>
      <c r="D16" s="442"/>
      <c r="E16" s="443"/>
      <c r="F16" s="443"/>
      <c r="G16" s="444"/>
      <c r="H16" s="268"/>
      <c r="J16" s="125" t="s">
        <v>160</v>
      </c>
      <c r="K16" s="126"/>
      <c r="L16" s="126"/>
      <c r="M16" s="126"/>
      <c r="N16" s="126"/>
      <c r="O16" s="126"/>
      <c r="P16" s="126"/>
      <c r="Q16" s="126"/>
      <c r="R16" s="126"/>
      <c r="S16" s="127"/>
      <c r="W16" s="408" t="str">
        <f>Y15&amp;W15&amp;X15</f>
        <v/>
      </c>
      <c r="X16" s="409"/>
      <c r="Y16" s="410"/>
    </row>
    <row r="17" spans="2:25" ht="19.5" customHeight="1" thickBot="1">
      <c r="B17" s="456"/>
      <c r="C17" s="446"/>
      <c r="D17" s="457"/>
      <c r="E17" s="458"/>
      <c r="F17" s="458"/>
      <c r="G17" s="458"/>
      <c r="H17" s="459"/>
      <c r="J17" s="129" t="s">
        <v>161</v>
      </c>
      <c r="K17" s="130"/>
      <c r="L17" s="130"/>
      <c r="M17" s="130"/>
      <c r="N17" s="130"/>
      <c r="O17" s="130"/>
      <c r="P17" s="130"/>
      <c r="Q17" s="130"/>
      <c r="R17" s="130"/>
      <c r="S17" s="131"/>
      <c r="V17" s="4"/>
    </row>
    <row r="18" spans="2:25" ht="19.5" customHeight="1">
      <c r="B18" s="15" t="s">
        <v>200</v>
      </c>
      <c r="C18" s="408" t="s">
        <v>52</v>
      </c>
      <c r="D18" s="440"/>
      <c r="E18" s="110" t="s">
        <v>53</v>
      </c>
      <c r="F18" s="110" t="s">
        <v>168</v>
      </c>
      <c r="G18" s="438" t="s">
        <v>169</v>
      </c>
      <c r="H18" s="439"/>
      <c r="J18" s="137" t="s">
        <v>236</v>
      </c>
      <c r="K18" s="138"/>
      <c r="L18" s="138"/>
      <c r="M18" s="138"/>
      <c r="N18" s="138"/>
      <c r="O18" s="138"/>
      <c r="P18" s="138"/>
      <c r="Q18" s="138"/>
      <c r="R18" s="138"/>
      <c r="S18" s="141"/>
      <c r="V18" s="4" t="s">
        <v>128</v>
      </c>
      <c r="W18" s="408" t="str">
        <f>IF(LEN(C19)&gt;0,"/勤労学生控除　"&amp;C19&amp;"　"&amp;TEXT(E19,"ggge年m月ｄ日入学")&amp;"　"&amp;F19&amp;"　"&amp;G19&amp;H19,"")</f>
        <v/>
      </c>
      <c r="X18" s="409"/>
      <c r="Y18" s="410"/>
    </row>
    <row r="19" spans="2:25" ht="19.5" customHeight="1">
      <c r="B19" s="17" t="s">
        <v>159</v>
      </c>
      <c r="C19" s="463"/>
      <c r="D19" s="464"/>
      <c r="E19" s="269"/>
      <c r="F19" s="248"/>
      <c r="G19" s="402"/>
      <c r="H19" s="111" t="s">
        <v>54</v>
      </c>
      <c r="J19" s="137" t="s">
        <v>189</v>
      </c>
      <c r="K19" s="138"/>
      <c r="L19" s="138"/>
      <c r="M19" s="138"/>
      <c r="N19" s="138"/>
      <c r="O19" s="138"/>
      <c r="P19" s="138"/>
      <c r="Q19" s="138"/>
      <c r="R19" s="138"/>
      <c r="S19" s="141"/>
    </row>
    <row r="20" spans="2:25" ht="19.5" customHeight="1">
      <c r="F20" s="157" t="s">
        <v>193</v>
      </c>
      <c r="G20" s="156"/>
      <c r="H20" s="156"/>
      <c r="J20" s="137" t="s">
        <v>212</v>
      </c>
      <c r="K20" s="138"/>
      <c r="L20" s="138"/>
      <c r="M20" s="138"/>
      <c r="N20" s="138"/>
      <c r="O20" s="138"/>
      <c r="P20" s="138"/>
      <c r="Q20" s="138"/>
      <c r="R20" s="138"/>
      <c r="S20" s="141"/>
    </row>
    <row r="21" spans="2:25" ht="19.5" customHeight="1">
      <c r="B21" s="461" t="s">
        <v>170</v>
      </c>
      <c r="C21" s="462"/>
      <c r="D21" s="462"/>
      <c r="E21" s="462"/>
      <c r="F21" s="270" t="s">
        <v>173</v>
      </c>
      <c r="G21" s="6" t="s">
        <v>175</v>
      </c>
      <c r="H21" s="7"/>
      <c r="J21" s="137" t="s">
        <v>213</v>
      </c>
      <c r="K21" s="138"/>
      <c r="L21" s="138"/>
      <c r="M21" s="138"/>
      <c r="N21" s="138"/>
      <c r="O21" s="138"/>
      <c r="P21" s="138"/>
      <c r="Q21" s="138"/>
      <c r="R21" s="138"/>
      <c r="S21" s="141"/>
    </row>
    <row r="22" spans="2:25" ht="19.5" customHeight="1">
      <c r="B22" s="451" t="s">
        <v>174</v>
      </c>
      <c r="C22" s="452"/>
      <c r="D22" s="452"/>
      <c r="E22" s="452"/>
      <c r="F22" s="452"/>
      <c r="G22" s="452"/>
      <c r="H22" s="9"/>
      <c r="J22" s="137"/>
      <c r="K22" s="147"/>
      <c r="L22" s="147"/>
      <c r="M22" s="147"/>
      <c r="N22" s="147"/>
      <c r="O22" s="147"/>
      <c r="P22" s="147"/>
      <c r="Q22" s="147"/>
      <c r="R22" s="147"/>
      <c r="S22" s="148"/>
    </row>
    <row r="23" spans="2:25" ht="19.5" customHeight="1">
      <c r="B23" s="448" t="s">
        <v>176</v>
      </c>
      <c r="C23" s="453"/>
      <c r="D23" s="453"/>
      <c r="E23" s="453"/>
      <c r="F23" s="453"/>
      <c r="G23" s="453"/>
      <c r="H23" s="13"/>
      <c r="J23" s="137"/>
      <c r="K23" s="152" t="s">
        <v>262</v>
      </c>
      <c r="L23" s="138"/>
      <c r="M23" s="138"/>
      <c r="N23" s="138"/>
      <c r="O23" s="138"/>
      <c r="P23" s="138"/>
      <c r="Q23" s="138"/>
      <c r="R23" s="138"/>
      <c r="S23" s="141"/>
    </row>
    <row r="24" spans="2:25" ht="19.5" customHeight="1">
      <c r="B24" s="22"/>
      <c r="C24" s="22"/>
      <c r="D24" s="22"/>
      <c r="E24" s="22"/>
      <c r="F24" s="22"/>
      <c r="G24" s="22"/>
      <c r="J24" s="137"/>
      <c r="K24" s="149" t="s">
        <v>261</v>
      </c>
      <c r="L24" s="150"/>
      <c r="M24" s="150"/>
      <c r="N24" s="150"/>
      <c r="O24" s="150"/>
      <c r="P24" s="150"/>
      <c r="Q24" s="150"/>
      <c r="R24" s="150"/>
      <c r="S24" s="151"/>
    </row>
    <row r="25" spans="2:25" ht="19.5" customHeight="1">
      <c r="B25" s="14" t="s">
        <v>4</v>
      </c>
      <c r="C25" s="431">
        <f>設定!C2</f>
        <v>0</v>
      </c>
      <c r="D25" s="431"/>
      <c r="E25" s="431"/>
      <c r="F25" s="431"/>
      <c r="G25" s="431"/>
      <c r="J25" s="137"/>
      <c r="K25" s="146" t="s">
        <v>260</v>
      </c>
      <c r="L25" s="147"/>
      <c r="M25" s="147"/>
      <c r="N25" s="147"/>
      <c r="O25" s="147"/>
      <c r="P25" s="147"/>
      <c r="Q25" s="147"/>
      <c r="R25" s="147"/>
      <c r="S25" s="148"/>
    </row>
    <row r="26" spans="2:25" ht="19.5" customHeight="1">
      <c r="B26" s="45" t="s">
        <v>6</v>
      </c>
      <c r="C26" s="431">
        <f>設定!C3</f>
        <v>0</v>
      </c>
      <c r="D26" s="431"/>
      <c r="E26" s="431"/>
      <c r="F26" s="431"/>
      <c r="G26" s="431"/>
      <c r="J26" s="137"/>
      <c r="K26" s="152" t="s">
        <v>190</v>
      </c>
      <c r="L26" s="153"/>
      <c r="M26" s="153"/>
      <c r="N26" s="153"/>
      <c r="O26" s="153"/>
      <c r="P26" s="153"/>
      <c r="Q26" s="153"/>
      <c r="R26" s="153"/>
      <c r="S26" s="154"/>
    </row>
    <row r="27" spans="2:25" ht="19.5" customHeight="1">
      <c r="B27" s="44" t="s">
        <v>5</v>
      </c>
      <c r="C27" s="431">
        <f>設定!C4</f>
        <v>0</v>
      </c>
      <c r="D27" s="431"/>
      <c r="E27" s="431"/>
      <c r="F27" s="431"/>
      <c r="G27" s="431"/>
      <c r="J27" s="137"/>
      <c r="K27" s="146"/>
      <c r="L27" s="147"/>
      <c r="M27" s="147" t="s">
        <v>113</v>
      </c>
      <c r="N27" s="147"/>
      <c r="O27" s="147"/>
      <c r="P27" s="147"/>
      <c r="Q27" s="147"/>
      <c r="R27" s="147"/>
      <c r="S27" s="148"/>
    </row>
    <row r="28" spans="2:25" ht="19.5" customHeight="1">
      <c r="B28" s="44" t="s">
        <v>2</v>
      </c>
      <c r="C28" s="431">
        <f>設定!C5</f>
        <v>0</v>
      </c>
      <c r="D28" s="431"/>
      <c r="E28" s="431"/>
      <c r="F28" s="431"/>
      <c r="G28" s="431"/>
      <c r="J28" s="137"/>
      <c r="K28" s="137" t="s">
        <v>191</v>
      </c>
      <c r="L28" s="138"/>
      <c r="M28" s="138"/>
      <c r="N28" s="138"/>
      <c r="O28" s="138"/>
      <c r="P28" s="138"/>
      <c r="Q28" s="138"/>
      <c r="R28" s="138"/>
      <c r="S28" s="141"/>
    </row>
    <row r="29" spans="2:25" ht="19.5" customHeight="1">
      <c r="B29" s="22"/>
      <c r="C29" s="22"/>
      <c r="D29" s="22"/>
      <c r="E29" s="22"/>
      <c r="F29" s="22"/>
      <c r="G29" s="22"/>
      <c r="J29" s="137"/>
      <c r="K29" s="137"/>
      <c r="L29" s="138" t="s">
        <v>114</v>
      </c>
      <c r="M29" s="138"/>
      <c r="N29" s="138"/>
      <c r="O29" s="138"/>
      <c r="P29" s="138"/>
      <c r="Q29" s="138"/>
      <c r="R29" s="138"/>
      <c r="S29" s="141"/>
    </row>
    <row r="30" spans="2:25" ht="19.5" customHeight="1">
      <c r="B30" s="22"/>
      <c r="C30" s="22"/>
      <c r="D30" s="22"/>
      <c r="E30" s="22"/>
      <c r="F30" s="22"/>
      <c r="G30" s="22"/>
      <c r="J30" s="137"/>
      <c r="K30" s="149" t="s">
        <v>263</v>
      </c>
      <c r="L30" s="150"/>
      <c r="M30" s="150"/>
      <c r="N30" s="150"/>
      <c r="O30" s="150"/>
      <c r="P30" s="150"/>
      <c r="Q30" s="150"/>
      <c r="R30" s="150"/>
      <c r="S30" s="151"/>
    </row>
    <row r="31" spans="2:25" ht="19.5" customHeight="1">
      <c r="B31" s="22"/>
      <c r="C31" s="22"/>
      <c r="D31" s="22"/>
      <c r="E31" s="22"/>
      <c r="F31" s="22"/>
      <c r="G31" s="22"/>
      <c r="J31" s="137"/>
      <c r="K31" s="152" t="s">
        <v>229</v>
      </c>
      <c r="L31" s="153"/>
      <c r="M31" s="153"/>
      <c r="N31" s="153"/>
      <c r="O31" s="153"/>
      <c r="P31" s="153"/>
      <c r="Q31" s="153"/>
      <c r="R31" s="153"/>
      <c r="S31" s="154"/>
    </row>
    <row r="32" spans="2:25" ht="19.5" customHeight="1">
      <c r="B32" s="22"/>
      <c r="C32" s="22"/>
      <c r="D32" s="22"/>
      <c r="E32" s="22"/>
      <c r="F32" s="22"/>
      <c r="G32" s="22"/>
      <c r="J32" s="137"/>
      <c r="K32" s="146" t="s">
        <v>275</v>
      </c>
      <c r="L32" s="147"/>
      <c r="M32" s="147"/>
      <c r="N32" s="147"/>
      <c r="O32" s="147"/>
      <c r="P32" s="147"/>
      <c r="Q32" s="147"/>
      <c r="R32" s="147"/>
      <c r="S32" s="148"/>
    </row>
    <row r="33" spans="2:19" ht="19.5" customHeight="1">
      <c r="B33" s="22"/>
      <c r="C33" s="22"/>
      <c r="D33" s="22"/>
      <c r="E33" s="22"/>
      <c r="F33" s="22"/>
      <c r="G33" s="22"/>
      <c r="J33" s="137"/>
      <c r="K33" s="137" t="s">
        <v>264</v>
      </c>
      <c r="L33" s="138"/>
      <c r="M33" s="138"/>
      <c r="N33" s="138"/>
      <c r="O33" s="138"/>
      <c r="P33" s="138"/>
      <c r="Q33" s="138"/>
      <c r="R33" s="138"/>
      <c r="S33" s="141"/>
    </row>
    <row r="34" spans="2:19" ht="19.5" customHeight="1">
      <c r="B34" s="22"/>
      <c r="C34" s="22"/>
      <c r="D34" s="22"/>
      <c r="E34" s="22"/>
      <c r="F34" s="22"/>
      <c r="G34" s="22"/>
      <c r="J34" s="137"/>
      <c r="K34" s="137" t="s">
        <v>228</v>
      </c>
      <c r="L34" s="138"/>
      <c r="M34" s="138"/>
      <c r="N34" s="138"/>
      <c r="O34" s="138"/>
      <c r="P34" s="138"/>
      <c r="Q34" s="138"/>
      <c r="R34" s="138"/>
      <c r="S34" s="141"/>
    </row>
    <row r="35" spans="2:19" ht="19.5" customHeight="1">
      <c r="B35" s="22"/>
      <c r="C35" s="22"/>
      <c r="D35" s="22"/>
      <c r="E35" s="22"/>
      <c r="F35" s="22"/>
      <c r="G35" s="22"/>
      <c r="J35" s="146"/>
      <c r="K35" s="139" t="s">
        <v>265</v>
      </c>
      <c r="L35" s="140"/>
      <c r="M35" s="140"/>
      <c r="N35" s="140"/>
      <c r="O35" s="140"/>
      <c r="P35" s="140"/>
      <c r="Q35" s="140"/>
      <c r="R35" s="140"/>
      <c r="S35" s="142"/>
    </row>
    <row r="36" spans="2:19" ht="19.5" customHeight="1">
      <c r="B36" s="22"/>
      <c r="C36" s="22"/>
      <c r="D36" s="22"/>
      <c r="E36" s="22"/>
      <c r="F36" s="22"/>
      <c r="G36" s="22"/>
      <c r="K36" s="325"/>
    </row>
    <row r="37" spans="2:19" ht="16.5" customHeight="1"/>
    <row r="38" spans="2:19" ht="16.5" customHeight="1">
      <c r="B38" s="116" t="s">
        <v>36</v>
      </c>
      <c r="C38" s="117" t="s">
        <v>64</v>
      </c>
      <c r="D38" s="116" t="s">
        <v>66</v>
      </c>
      <c r="E38" s="117" t="s">
        <v>171</v>
      </c>
      <c r="F38" s="117" t="s">
        <v>0</v>
      </c>
      <c r="G38" s="117" t="s">
        <v>222</v>
      </c>
      <c r="H38" s="117" t="s">
        <v>232</v>
      </c>
    </row>
    <row r="39" spans="2:19" ht="16.5" customHeight="1">
      <c r="B39" s="117"/>
      <c r="C39" s="117"/>
      <c r="D39" s="117"/>
      <c r="E39" s="117"/>
      <c r="F39" s="117"/>
      <c r="G39" s="117" t="s">
        <v>223</v>
      </c>
      <c r="H39" s="117" t="s">
        <v>40</v>
      </c>
    </row>
    <row r="40" spans="2:19" ht="16.5" customHeight="1">
      <c r="B40" s="117" t="s">
        <v>33</v>
      </c>
      <c r="C40" s="117" t="s">
        <v>64</v>
      </c>
      <c r="D40" s="117" t="s">
        <v>60</v>
      </c>
      <c r="E40" s="117" t="s">
        <v>172</v>
      </c>
      <c r="F40" s="117" t="s">
        <v>177</v>
      </c>
      <c r="G40" s="117" t="str">
        <f>②扶養親族等の情報入力欄!P5</f>
        <v>一般の障害者</v>
      </c>
      <c r="H40" s="117" t="s">
        <v>39</v>
      </c>
    </row>
    <row r="41" spans="2:19" ht="16.5" customHeight="1">
      <c r="B41" s="117" t="s">
        <v>32</v>
      </c>
      <c r="C41" s="117"/>
      <c r="D41" s="117" t="s">
        <v>61</v>
      </c>
      <c r="E41" s="117" t="s">
        <v>173</v>
      </c>
      <c r="F41" s="117" t="s">
        <v>28</v>
      </c>
      <c r="G41" s="117" t="str">
        <f>②扶養親族等の情報入力欄!P6</f>
        <v>特別障害者</v>
      </c>
      <c r="H41" s="117"/>
    </row>
    <row r="42" spans="2:19" ht="16.5" customHeight="1">
      <c r="B42" s="117" t="s">
        <v>34</v>
      </c>
      <c r="C42" s="117"/>
      <c r="D42" s="117" t="s">
        <v>62</v>
      </c>
      <c r="E42" s="117"/>
      <c r="F42" s="117"/>
      <c r="G42" s="117"/>
      <c r="H42" s="117"/>
    </row>
    <row r="43" spans="2:19" ht="16.5" customHeight="1">
      <c r="B43" s="117" t="s">
        <v>35</v>
      </c>
      <c r="C43" s="117"/>
      <c r="D43" s="117" t="s">
        <v>63</v>
      </c>
      <c r="E43" s="117"/>
      <c r="F43" s="117"/>
      <c r="G43" s="117"/>
      <c r="H43" s="117"/>
    </row>
    <row r="44" spans="2:19" ht="16.5" customHeight="1">
      <c r="B44" s="113"/>
      <c r="C44" s="113"/>
      <c r="D44" s="113"/>
      <c r="E44" s="113"/>
      <c r="F44" s="113"/>
      <c r="G44" s="113"/>
      <c r="H44" s="115"/>
    </row>
    <row r="45" spans="2:19" ht="16.5" customHeight="1">
      <c r="B45" s="113"/>
      <c r="C45" s="113"/>
      <c r="D45" s="113"/>
      <c r="E45" s="113"/>
      <c r="F45" s="113"/>
      <c r="G45" s="113"/>
      <c r="H45" s="113"/>
    </row>
    <row r="46" spans="2:19" ht="16.5" customHeight="1">
      <c r="B46" s="113"/>
      <c r="C46" s="113"/>
      <c r="D46" s="113"/>
      <c r="E46" s="115"/>
      <c r="F46" s="115"/>
      <c r="G46" s="115"/>
      <c r="H46" s="115"/>
    </row>
    <row r="47" spans="2:19" ht="16.5" customHeight="1">
      <c r="B47" s="113"/>
      <c r="C47" s="113"/>
      <c r="D47" s="113"/>
      <c r="E47" s="115"/>
      <c r="F47" s="115"/>
      <c r="G47" s="115"/>
      <c r="H47" s="115"/>
    </row>
    <row r="48" spans="2:19">
      <c r="B48" s="113"/>
      <c r="C48" s="113"/>
      <c r="D48" s="113"/>
      <c r="E48" s="113"/>
      <c r="F48" s="113"/>
      <c r="G48" s="113"/>
      <c r="H48" s="113"/>
    </row>
    <row r="49" spans="2:9">
      <c r="B49" s="113"/>
      <c r="C49" s="113"/>
      <c r="D49" s="113"/>
      <c r="E49" s="115"/>
      <c r="F49" s="115"/>
      <c r="G49" s="115"/>
      <c r="H49" s="115"/>
    </row>
    <row r="52" spans="2:9">
      <c r="I52" s="112"/>
    </row>
    <row r="53" spans="2:9">
      <c r="I53" s="112"/>
    </row>
    <row r="55" spans="2:9">
      <c r="B55" s="4"/>
      <c r="C55" s="53"/>
    </row>
    <row r="56" spans="2:9">
      <c r="B56" s="4"/>
      <c r="C56" s="98"/>
      <c r="D56" s="98"/>
    </row>
    <row r="57" spans="2:9">
      <c r="B57" s="4"/>
      <c r="C57" s="25"/>
      <c r="D57" s="25"/>
    </row>
    <row r="58" spans="2:9">
      <c r="B58" s="4"/>
      <c r="C58" s="53"/>
    </row>
    <row r="59" spans="2:9">
      <c r="B59" s="4"/>
      <c r="C59" s="98"/>
      <c r="D59" s="98"/>
    </row>
    <row r="60" spans="2:9">
      <c r="B60" s="4"/>
      <c r="C60" s="99"/>
    </row>
  </sheetData>
  <sheetProtection sheet="1" objects="1" scenarios="1"/>
  <mergeCells count="33">
    <mergeCell ref="E5:F5"/>
    <mergeCell ref="E6:F6"/>
    <mergeCell ref="G5:H5"/>
    <mergeCell ref="G6:H6"/>
    <mergeCell ref="C5:D5"/>
    <mergeCell ref="C26:G26"/>
    <mergeCell ref="C6:D6"/>
    <mergeCell ref="C7:D7"/>
    <mergeCell ref="C8:D8"/>
    <mergeCell ref="B22:G22"/>
    <mergeCell ref="B23:G23"/>
    <mergeCell ref="B15:B17"/>
    <mergeCell ref="D17:H17"/>
    <mergeCell ref="C14:C15"/>
    <mergeCell ref="B21:E21"/>
    <mergeCell ref="C19:D19"/>
    <mergeCell ref="E7:E10"/>
    <mergeCell ref="C27:G27"/>
    <mergeCell ref="C28:G28"/>
    <mergeCell ref="W12:Z12"/>
    <mergeCell ref="F11:H11"/>
    <mergeCell ref="F12:H12"/>
    <mergeCell ref="D14:E14"/>
    <mergeCell ref="W18:Y18"/>
    <mergeCell ref="W16:Y16"/>
    <mergeCell ref="G18:H18"/>
    <mergeCell ref="C18:D18"/>
    <mergeCell ref="D15:E15"/>
    <mergeCell ref="D16:E16"/>
    <mergeCell ref="F16:G16"/>
    <mergeCell ref="C16:C17"/>
    <mergeCell ref="F14:G15"/>
    <mergeCell ref="C25:G25"/>
  </mergeCells>
  <phoneticPr fontId="1"/>
  <conditionalFormatting sqref="C19:G19">
    <cfRule type="expression" dxfId="19" priority="1">
      <formula>$D$11=$H$40</formula>
    </cfRule>
  </conditionalFormatting>
  <conditionalFormatting sqref="D16:H17">
    <cfRule type="expression" dxfId="18" priority="2">
      <formula>OR($D$12=$G$40,$D$12=$G$41)</formula>
    </cfRule>
  </conditionalFormatting>
  <dataValidations count="12">
    <dataValidation imeMode="fullKatakana" allowBlank="1" showInputMessage="1" showErrorMessage="1" sqref="G5" xr:uid="{00000000-0002-0000-0100-000000000000}"/>
    <dataValidation imeMode="on" allowBlank="1" showInputMessage="1" showErrorMessage="1" sqref="C25:C28 F12" xr:uid="{00000000-0002-0000-0100-000001000000}"/>
    <dataValidation type="list" allowBlank="1" showInputMessage="1" showErrorMessage="1" sqref="D9:D11" xr:uid="{00000000-0002-0000-0100-000002000000}">
      <formula1>老人</formula1>
    </dataValidation>
    <dataValidation type="list" allowBlank="1" showInputMessage="1" showErrorMessage="1" sqref="H9" xr:uid="{00000000-0002-0000-0100-000003000000}">
      <formula1>$C$39:$C$40</formula1>
    </dataValidation>
    <dataValidation type="list" allowBlank="1" showInputMessage="1" showErrorMessage="1" sqref="H8" xr:uid="{00000000-0002-0000-0100-000004000000}">
      <formula1>$D$39:$D$43</formula1>
    </dataValidation>
    <dataValidation type="list" allowBlank="1" showInputMessage="1" showErrorMessage="1" sqref="H10" xr:uid="{00000000-0002-0000-0100-000005000000}">
      <formula1>$B$39:$B$43</formula1>
    </dataValidation>
    <dataValidation type="list" allowBlank="1" showInputMessage="1" showErrorMessage="1" sqref="F21" xr:uid="{00000000-0002-0000-0100-000006000000}">
      <formula1>$E$40:$E$41</formula1>
    </dataValidation>
    <dataValidation type="list" allowBlank="1" showInputMessage="1" showErrorMessage="1" sqref="D12" xr:uid="{00000000-0002-0000-0100-000008000000}">
      <formula1>$G$39:$G$41</formula1>
    </dataValidation>
    <dataValidation type="list" imeMode="on" allowBlank="1" showInputMessage="1" showErrorMessage="1" sqref="G6" xr:uid="{00000000-0002-0000-0100-000007000000}">
      <formula1>$F$39:$F$41</formula1>
    </dataValidation>
    <dataValidation type="date" operator="notEqual" allowBlank="1" showInputMessage="1" showErrorMessage="1" sqref="C6:D6" xr:uid="{9F763954-3AC7-4ADD-B9EC-CA8F87D50A80}">
      <formula1>14611</formula1>
    </dataValidation>
    <dataValidation type="date" operator="notEqual" allowBlank="1" showInputMessage="1" showErrorMessage="1" sqref="H16" xr:uid="{F029F04C-E2A0-4671-B38D-8D67DF0C54FE}">
      <formula1>7306</formula1>
    </dataValidation>
    <dataValidation type="date" operator="notEqual" allowBlank="1" showInputMessage="1" showErrorMessage="1" sqref="E19" xr:uid="{1EAC55AC-4C16-4AC5-8A2D-D43C1C587993}">
      <formula1>9863</formula1>
    </dataValidation>
  </dataValidations>
  <pageMargins left="0.35" right="0.39" top="0.23" bottom="0.23" header="0.3" footer="0.3"/>
  <pageSetup paperSize="9" scale="66"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43" id="{70A027F6-CC2F-4154-B472-226BEE787CA4}">
            <xm:f>設定!$F$21=設定!$G$22</xm:f>
            <x14:dxf>
              <fill>
                <patternFill patternType="lightHorizontal"/>
              </fill>
            </x14:dxf>
          </x14:cfRule>
          <xm:sqref>F12:H12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xr:uid="{00000000-0002-0000-0100-000009000000}">
          <x14:formula1>
            <xm:f>設定!$L$13:$L$117</xm:f>
          </x14:formula1>
          <xm:sqref>C5:D5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H56"/>
  <sheetViews>
    <sheetView topLeftCell="E9" zoomScaleNormal="100" workbookViewId="0">
      <selection activeCell="H24" sqref="H24"/>
    </sheetView>
  </sheetViews>
  <sheetFormatPr defaultRowHeight="13.5"/>
  <cols>
    <col min="1" max="4" width="4" hidden="1" customWidth="1"/>
    <col min="5" max="5" width="11.5" customWidth="1"/>
    <col min="6" max="8" width="11.125" customWidth="1"/>
    <col min="9" max="9" width="8.25" customWidth="1"/>
    <col min="10" max="10" width="9.375" customWidth="1"/>
    <col min="11" max="11" width="11.125" customWidth="1"/>
    <col min="12" max="12" width="2.625" customWidth="1"/>
    <col min="13" max="13" width="6.5" customWidth="1"/>
    <col min="14" max="14" width="21.125" customWidth="1"/>
    <col min="15" max="16" width="11.625" customWidth="1"/>
    <col min="17" max="24" width="1.625" hidden="1" customWidth="1"/>
    <col min="25" max="25" width="2.25" customWidth="1"/>
    <col min="26" max="26" width="8.625" customWidth="1"/>
    <col min="27" max="31" width="8.875" customWidth="1"/>
    <col min="32" max="32" width="20.375" customWidth="1"/>
    <col min="33" max="33" width="8.875" customWidth="1"/>
    <col min="34" max="68" width="5.875" customWidth="1"/>
  </cols>
  <sheetData>
    <row r="1" spans="1:34" ht="18" hidden="1" customHeight="1"/>
    <row r="2" spans="1:34" ht="18" hidden="1" customHeight="1">
      <c r="A2" t="s">
        <v>194</v>
      </c>
      <c r="C2" s="4">
        <f t="shared" ref="C2:Q2" si="0">COLUMN()-COLUMN($C2)+1</f>
        <v>1</v>
      </c>
      <c r="D2" s="4">
        <f t="shared" si="0"/>
        <v>2</v>
      </c>
      <c r="E2" s="4">
        <f t="shared" si="0"/>
        <v>3</v>
      </c>
      <c r="F2" s="4">
        <f t="shared" si="0"/>
        <v>4</v>
      </c>
      <c r="G2" s="4">
        <f t="shared" si="0"/>
        <v>5</v>
      </c>
      <c r="H2" s="4">
        <f t="shared" si="0"/>
        <v>6</v>
      </c>
      <c r="I2" s="4">
        <f t="shared" si="0"/>
        <v>7</v>
      </c>
      <c r="J2" s="4">
        <f t="shared" si="0"/>
        <v>8</v>
      </c>
      <c r="K2" s="4">
        <f t="shared" si="0"/>
        <v>9</v>
      </c>
      <c r="L2" s="4">
        <f t="shared" si="0"/>
        <v>10</v>
      </c>
      <c r="M2" s="4">
        <f t="shared" si="0"/>
        <v>11</v>
      </c>
      <c r="N2" s="4">
        <f t="shared" si="0"/>
        <v>12</v>
      </c>
      <c r="O2" s="4">
        <f t="shared" si="0"/>
        <v>13</v>
      </c>
      <c r="P2" s="4">
        <f t="shared" si="0"/>
        <v>14</v>
      </c>
      <c r="Q2" s="4">
        <f t="shared" si="0"/>
        <v>15</v>
      </c>
      <c r="R2" s="4">
        <f t="shared" ref="R2:W2" si="1">COLUMN()-COLUMN($C2)+1</f>
        <v>16</v>
      </c>
      <c r="S2" s="4">
        <f t="shared" si="1"/>
        <v>17</v>
      </c>
      <c r="T2" s="4">
        <f t="shared" si="1"/>
        <v>18</v>
      </c>
      <c r="U2" s="4">
        <f t="shared" si="1"/>
        <v>19</v>
      </c>
      <c r="V2" s="4">
        <f t="shared" si="1"/>
        <v>20</v>
      </c>
      <c r="W2" s="4">
        <f t="shared" si="1"/>
        <v>21</v>
      </c>
      <c r="AA2" s="22" t="s">
        <v>198</v>
      </c>
      <c r="AB2" s="408" t="str">
        <f>'➀申告者情報の入力欄'!W16</f>
        <v/>
      </c>
      <c r="AC2" s="409"/>
      <c r="AD2" s="410"/>
      <c r="AE2" s="4" t="str">
        <f>IF(LEN(AB3)&gt;0," / ","")</f>
        <v/>
      </c>
      <c r="AF2" s="41" t="str">
        <f>AB2&amp;AE2</f>
        <v/>
      </c>
    </row>
    <row r="3" spans="1:34" ht="18" hidden="1" customHeight="1">
      <c r="A3" t="s">
        <v>195</v>
      </c>
      <c r="D3" s="4">
        <f t="shared" ref="D3:Q3" si="2">COLUMN()-COLUMN($D3)+1</f>
        <v>1</v>
      </c>
      <c r="E3" s="4">
        <f t="shared" si="2"/>
        <v>2</v>
      </c>
      <c r="F3" s="4">
        <f t="shared" si="2"/>
        <v>3</v>
      </c>
      <c r="G3" s="4">
        <f t="shared" si="2"/>
        <v>4</v>
      </c>
      <c r="H3" s="4">
        <f t="shared" si="2"/>
        <v>5</v>
      </c>
      <c r="I3" s="4">
        <f t="shared" si="2"/>
        <v>6</v>
      </c>
      <c r="J3" s="4">
        <f t="shared" si="2"/>
        <v>7</v>
      </c>
      <c r="K3" s="4">
        <f t="shared" si="2"/>
        <v>8</v>
      </c>
      <c r="L3" s="4">
        <f t="shared" si="2"/>
        <v>9</v>
      </c>
      <c r="M3" s="4">
        <f t="shared" si="2"/>
        <v>10</v>
      </c>
      <c r="N3" s="4">
        <f t="shared" si="2"/>
        <v>11</v>
      </c>
      <c r="O3" s="4">
        <f t="shared" si="2"/>
        <v>12</v>
      </c>
      <c r="P3" s="4">
        <f t="shared" si="2"/>
        <v>13</v>
      </c>
      <c r="Q3" s="4">
        <f t="shared" si="2"/>
        <v>14</v>
      </c>
      <c r="R3" s="4">
        <f t="shared" ref="R3:W3" si="3">COLUMN()-COLUMN($D3)+1</f>
        <v>15</v>
      </c>
      <c r="S3" s="4">
        <f t="shared" si="3"/>
        <v>16</v>
      </c>
      <c r="T3" s="4">
        <f t="shared" si="3"/>
        <v>17</v>
      </c>
      <c r="U3" s="4">
        <f t="shared" si="3"/>
        <v>18</v>
      </c>
      <c r="V3" s="4">
        <f t="shared" si="3"/>
        <v>19</v>
      </c>
      <c r="W3" s="4">
        <f t="shared" si="3"/>
        <v>20</v>
      </c>
      <c r="AB3" s="408" t="str">
        <f>IF(LEN(AA29)&gt;0,Z29&amp;"　"&amp;AA29&amp;"　"&amp;AC29&amp;"　"&amp;IF(AE29=0,"　　　   年　　月　　日交付",TEXT(AE29,"ggge年m月ｄ日交付")),"")</f>
        <v/>
      </c>
      <c r="AC3" s="409"/>
      <c r="AD3" s="410"/>
      <c r="AE3" s="4" t="str">
        <f>IF(LEN(AB4)&gt;0," / ","")</f>
        <v/>
      </c>
      <c r="AF3" s="41" t="str">
        <f>AF2&amp;AB3&amp;AE3</f>
        <v/>
      </c>
    </row>
    <row r="4" spans="1:34" ht="18" hidden="1" customHeight="1">
      <c r="B4" s="158"/>
      <c r="C4" s="158"/>
      <c r="D4" s="159"/>
      <c r="E4" s="159"/>
      <c r="F4" s="159"/>
      <c r="G4" s="159"/>
      <c r="H4" s="159"/>
      <c r="I4" s="159"/>
      <c r="J4" s="159"/>
      <c r="K4" s="159"/>
      <c r="L4" s="159"/>
      <c r="M4" s="282" t="s">
        <v>239</v>
      </c>
      <c r="N4" s="158"/>
      <c r="O4" s="160"/>
      <c r="P4" s="161" t="s">
        <v>67</v>
      </c>
      <c r="Q4" s="159"/>
      <c r="R4" s="159"/>
      <c r="S4" s="158"/>
      <c r="AB4" s="408" t="str">
        <f>IF(LEN(AA30)&gt;0,Z30&amp;"　"&amp;AA30&amp;"　"&amp;AC30&amp;"　"&amp;IF(AE30=0,"　　　   年　　月　　日交付",TEXT(AE30,"ggge年m月ｄ日交付")),"")</f>
        <v/>
      </c>
      <c r="AC4" s="409"/>
      <c r="AD4" s="410"/>
      <c r="AE4" s="4" t="str">
        <f t="shared" ref="AE4:AE7" si="4">IF(LEN(AB5)&gt;0," / ","")</f>
        <v/>
      </c>
      <c r="AF4" s="41" t="str">
        <f t="shared" ref="AF4:AF7" si="5">AF3&amp;AB4&amp;AE4</f>
        <v/>
      </c>
    </row>
    <row r="5" spans="1:34" ht="18" hidden="1" customHeight="1">
      <c r="B5" s="158"/>
      <c r="C5" s="158"/>
      <c r="D5" s="159"/>
      <c r="E5" s="159"/>
      <c r="F5" s="159"/>
      <c r="G5" s="159"/>
      <c r="H5" s="159"/>
      <c r="I5" s="159"/>
      <c r="J5" s="159"/>
      <c r="K5" s="159"/>
      <c r="L5" s="159"/>
      <c r="M5" s="283" t="s">
        <v>11</v>
      </c>
      <c r="N5" s="158"/>
      <c r="O5" s="162" t="s">
        <v>253</v>
      </c>
      <c r="P5" s="163" t="s">
        <v>68</v>
      </c>
      <c r="Q5" s="159"/>
      <c r="R5" s="159"/>
      <c r="S5" s="158"/>
      <c r="AB5" s="408" t="str">
        <f>IF(LEN(AA31)&gt;0,Z31&amp;"　"&amp;AA31&amp;"　"&amp;AC31&amp;"　"&amp;IF(AE31=0,"　　　   年　　月　　日交付",TEXT(AE31,"ggge年m月ｄ日交付")),"")</f>
        <v/>
      </c>
      <c r="AC5" s="409"/>
      <c r="AD5" s="410"/>
      <c r="AE5" s="4" t="str">
        <f t="shared" si="4"/>
        <v/>
      </c>
      <c r="AF5" s="41" t="str">
        <f t="shared" si="5"/>
        <v/>
      </c>
    </row>
    <row r="6" spans="1:34" ht="18" hidden="1" customHeight="1">
      <c r="B6" s="158"/>
      <c r="C6" s="158"/>
      <c r="D6" s="159"/>
      <c r="E6" s="159"/>
      <c r="F6" s="159"/>
      <c r="G6" s="159"/>
      <c r="H6" s="159"/>
      <c r="I6" s="159"/>
      <c r="J6" s="159"/>
      <c r="K6" s="159"/>
      <c r="L6" s="159"/>
      <c r="M6" s="284" t="s">
        <v>12</v>
      </c>
      <c r="N6" s="158"/>
      <c r="O6" s="162" t="s">
        <v>39</v>
      </c>
      <c r="P6" s="165" t="s">
        <v>69</v>
      </c>
      <c r="Q6" s="159"/>
      <c r="R6" s="159"/>
      <c r="S6" s="158"/>
      <c r="AB6" s="408" t="str">
        <f>IF(LEN(AA32)&gt;0,Z32&amp;"　"&amp;AA32&amp;"　"&amp;AC32&amp;"　"&amp;IF(AE32=0,"　　　   年　　月　　日交付",TEXT(AE32,"ggge年m月ｄ日交付")),"")</f>
        <v/>
      </c>
      <c r="AC6" s="409"/>
      <c r="AD6" s="410"/>
      <c r="AE6" s="4" t="str">
        <f t="shared" si="4"/>
        <v/>
      </c>
      <c r="AF6" s="41" t="str">
        <f t="shared" si="5"/>
        <v/>
      </c>
    </row>
    <row r="7" spans="1:34" ht="18" hidden="1" customHeight="1">
      <c r="B7" s="158"/>
      <c r="C7" s="158"/>
      <c r="D7" s="159"/>
      <c r="E7" s="159"/>
      <c r="F7" s="159"/>
      <c r="G7" s="159"/>
      <c r="H7" s="159"/>
      <c r="I7" s="159"/>
      <c r="J7" s="159"/>
      <c r="K7" s="159"/>
      <c r="L7" s="159"/>
      <c r="M7" s="158"/>
      <c r="N7" s="158"/>
      <c r="O7" s="164" t="s">
        <v>40</v>
      </c>
      <c r="P7" s="166" t="s">
        <v>70</v>
      </c>
      <c r="Q7" s="159"/>
      <c r="R7" s="159"/>
      <c r="S7" s="158"/>
      <c r="AB7" s="408" t="str">
        <f>IF(LEN(AA33)&gt;0,Z33&amp;"　"&amp;AA33&amp;"　"&amp;AC33&amp;"　"&amp;IF(AE33=0,"　　　   年　　月　　日交付",TEXT(AE33,"ggge年m月ｄ日交付")),"")</f>
        <v/>
      </c>
      <c r="AC7" s="409"/>
      <c r="AD7" s="410"/>
      <c r="AE7" s="4" t="str">
        <f t="shared" si="4"/>
        <v/>
      </c>
      <c r="AF7" s="41" t="str">
        <f t="shared" si="5"/>
        <v/>
      </c>
    </row>
    <row r="8" spans="1:34" ht="15.75" hidden="1" customHeight="1" thickBot="1">
      <c r="D8" s="4"/>
      <c r="E8" s="4"/>
      <c r="F8" s="4"/>
      <c r="G8" s="4"/>
      <c r="H8" s="4"/>
      <c r="I8" s="4"/>
      <c r="J8" s="4"/>
      <c r="K8" s="4"/>
      <c r="L8" s="4"/>
      <c r="M8" s="4"/>
      <c r="N8" s="4"/>
      <c r="O8" s="4"/>
      <c r="P8" s="4"/>
      <c r="Q8" s="4"/>
      <c r="R8" s="4"/>
      <c r="AB8" s="408" t="str">
        <f>IF(LEN(Z34)&gt;0,Z34,"")</f>
        <v/>
      </c>
      <c r="AC8" s="409"/>
      <c r="AD8" s="410"/>
      <c r="AE8" s="4" t="s">
        <v>230</v>
      </c>
      <c r="AF8" s="41" t="str" cm="1">
        <f t="array" ref="AF8:AH8">AF7&amp;AB8&amp;AE8&amp;'➀申告者情報の入力欄'!W18:Y18</f>
        <v>　　</v>
      </c>
      <c r="AG8" t="str">
        <v>　　</v>
      </c>
      <c r="AH8" t="str">
        <v>　　</v>
      </c>
    </row>
    <row r="9" spans="1:34" ht="14.25" customHeight="1" thickBot="1">
      <c r="D9" s="4"/>
      <c r="E9" s="180" t="s">
        <v>295</v>
      </c>
      <c r="F9" s="181"/>
      <c r="G9" s="181"/>
      <c r="H9" s="181"/>
      <c r="I9" s="181"/>
      <c r="J9" s="181"/>
      <c r="K9" s="181"/>
      <c r="L9" s="181"/>
      <c r="M9" s="181"/>
      <c r="N9" s="181"/>
      <c r="O9" s="181"/>
      <c r="P9" s="181"/>
      <c r="Q9" s="181"/>
      <c r="R9" s="181"/>
      <c r="S9" s="181"/>
      <c r="T9" s="181"/>
      <c r="U9" s="181"/>
      <c r="V9" s="181"/>
      <c r="W9" s="181"/>
      <c r="X9" s="181"/>
      <c r="Y9" s="181"/>
      <c r="Z9" s="181"/>
      <c r="AA9" s="182"/>
    </row>
    <row r="10" spans="1:34" ht="14.25" customHeight="1">
      <c r="D10" s="4"/>
      <c r="E10" s="330" t="s">
        <v>296</v>
      </c>
      <c r="F10" s="331"/>
      <c r="G10" s="331"/>
      <c r="H10" s="331"/>
      <c r="I10" s="356"/>
      <c r="J10" s="357"/>
      <c r="K10" s="354" t="s">
        <v>297</v>
      </c>
      <c r="L10" s="356"/>
      <c r="M10" s="276"/>
      <c r="N10" s="276"/>
      <c r="O10" s="276"/>
      <c r="P10" s="276"/>
      <c r="Q10" s="276"/>
      <c r="R10" s="276"/>
      <c r="S10" s="276"/>
      <c r="T10" s="276"/>
      <c r="U10" s="276"/>
      <c r="V10" s="276"/>
      <c r="W10" s="276"/>
      <c r="X10" s="276"/>
      <c r="Y10" s="276"/>
      <c r="Z10" s="276"/>
      <c r="AA10" s="355"/>
    </row>
    <row r="11" spans="1:34" ht="14.25" customHeight="1">
      <c r="E11" s="210" t="s">
        <v>246</v>
      </c>
      <c r="F11" s="209"/>
      <c r="G11" s="209"/>
      <c r="H11" s="209"/>
      <c r="I11" s="209"/>
      <c r="J11" s="209"/>
      <c r="K11" s="209"/>
      <c r="L11" s="209"/>
      <c r="M11" s="209"/>
      <c r="N11" s="209"/>
      <c r="O11" s="209"/>
      <c r="P11" s="209"/>
      <c r="Q11" s="209"/>
      <c r="R11" s="209"/>
      <c r="S11" s="209"/>
      <c r="T11" s="209"/>
      <c r="U11" s="209"/>
      <c r="V11" s="209"/>
      <c r="W11" s="209"/>
      <c r="X11" s="209"/>
      <c r="Y11" s="209"/>
      <c r="Z11" s="209"/>
      <c r="AA11" s="211"/>
    </row>
    <row r="12" spans="1:34" ht="14.25" customHeight="1">
      <c r="E12" s="291" t="s">
        <v>201</v>
      </c>
      <c r="F12" s="293"/>
      <c r="G12" s="293"/>
      <c r="H12" s="293"/>
      <c r="I12" s="293"/>
      <c r="J12" s="293"/>
      <c r="K12" s="293"/>
      <c r="L12" s="293"/>
      <c r="M12" s="293"/>
      <c r="N12" s="293"/>
      <c r="O12" s="293"/>
      <c r="P12" s="293"/>
      <c r="Q12" s="293"/>
      <c r="R12" s="293"/>
      <c r="S12" s="293"/>
      <c r="T12" s="293"/>
      <c r="U12" s="293"/>
      <c r="V12" s="293"/>
      <c r="W12" s="293"/>
      <c r="X12" s="293"/>
      <c r="Y12" s="293"/>
      <c r="Z12" s="293"/>
      <c r="AA12" s="292"/>
    </row>
    <row r="13" spans="1:34" ht="14.25" customHeight="1">
      <c r="E13" s="332" t="s">
        <v>202</v>
      </c>
      <c r="F13" s="333"/>
      <c r="G13" s="333"/>
      <c r="H13" s="333"/>
      <c r="I13" s="333"/>
      <c r="J13" s="333"/>
      <c r="K13" s="333"/>
      <c r="L13" s="333"/>
      <c r="M13" s="333"/>
      <c r="N13" s="333"/>
      <c r="O13" s="333"/>
      <c r="P13" s="333"/>
      <c r="Q13" s="333"/>
      <c r="R13" s="333"/>
      <c r="S13" s="333"/>
      <c r="T13" s="333"/>
      <c r="U13" s="333"/>
      <c r="V13" s="333"/>
      <c r="W13" s="333"/>
      <c r="X13" s="333"/>
      <c r="Y13" s="333"/>
      <c r="Z13" s="333"/>
      <c r="AA13" s="334"/>
    </row>
    <row r="14" spans="1:34" ht="14.25" customHeight="1">
      <c r="E14" s="291" t="s">
        <v>292</v>
      </c>
      <c r="F14" s="293"/>
      <c r="G14" s="293"/>
      <c r="H14" s="293"/>
      <c r="I14" s="293"/>
      <c r="J14" s="293"/>
      <c r="K14" s="293"/>
      <c r="L14" s="293"/>
      <c r="M14" s="293"/>
      <c r="N14" s="293"/>
      <c r="O14" s="293"/>
      <c r="P14" s="293"/>
      <c r="Q14" s="293"/>
      <c r="R14" s="293"/>
      <c r="S14" s="293"/>
      <c r="T14" s="293"/>
      <c r="U14" s="293"/>
      <c r="V14" s="293"/>
      <c r="W14" s="293"/>
      <c r="X14" s="293"/>
      <c r="Y14" s="293"/>
      <c r="Z14" s="293"/>
      <c r="AA14" s="292"/>
    </row>
    <row r="15" spans="1:34" ht="14.25" customHeight="1">
      <c r="E15" s="335" t="s">
        <v>216</v>
      </c>
      <c r="F15" s="336"/>
      <c r="G15" s="336"/>
      <c r="H15" s="336"/>
      <c r="I15" s="336"/>
      <c r="J15" s="336"/>
      <c r="K15" s="336"/>
      <c r="L15" s="336"/>
      <c r="M15" s="336"/>
      <c r="N15" s="336"/>
      <c r="O15" s="336"/>
      <c r="P15" s="336"/>
      <c r="Q15" s="336"/>
      <c r="R15" s="336"/>
      <c r="S15" s="336"/>
      <c r="T15" s="336"/>
      <c r="U15" s="336"/>
      <c r="V15" s="336"/>
      <c r="W15" s="336"/>
      <c r="X15" s="336"/>
      <c r="Y15" s="336"/>
      <c r="Z15" s="336"/>
      <c r="AA15" s="337"/>
    </row>
    <row r="16" spans="1:34" ht="14.25" customHeight="1">
      <c r="E16" s="319" t="s">
        <v>217</v>
      </c>
      <c r="F16" s="207"/>
      <c r="G16" s="207"/>
      <c r="H16" s="207"/>
      <c r="I16" s="207"/>
      <c r="J16" s="207"/>
      <c r="K16" s="207"/>
      <c r="L16" s="207"/>
      <c r="M16" s="207"/>
      <c r="N16" s="207"/>
      <c r="O16" s="207"/>
      <c r="P16" s="207"/>
      <c r="Q16" s="207"/>
      <c r="R16" s="207"/>
      <c r="S16" s="207"/>
      <c r="T16" s="207"/>
      <c r="U16" s="207"/>
      <c r="V16" s="207"/>
      <c r="W16" s="207"/>
      <c r="X16" s="207"/>
      <c r="Y16" s="207"/>
      <c r="Z16" s="207"/>
      <c r="AA16" s="208"/>
    </row>
    <row r="17" spans="3:31" ht="14.25" customHeight="1">
      <c r="E17" s="298" t="s">
        <v>245</v>
      </c>
      <c r="F17" s="295"/>
      <c r="G17" s="295"/>
      <c r="H17" s="295"/>
      <c r="I17" s="295"/>
      <c r="J17" s="295"/>
      <c r="K17" s="295"/>
      <c r="L17" s="295"/>
      <c r="M17" s="295"/>
      <c r="N17" s="295"/>
      <c r="O17" s="295"/>
      <c r="P17" s="295"/>
      <c r="Q17" s="295"/>
      <c r="R17" s="295"/>
      <c r="S17" s="295"/>
      <c r="T17" s="295"/>
      <c r="U17" s="295"/>
      <c r="V17" s="295"/>
      <c r="W17" s="295"/>
      <c r="X17" s="295"/>
      <c r="Y17" s="295"/>
      <c r="Z17" s="295"/>
      <c r="AA17" s="296"/>
    </row>
    <row r="18" spans="3:31" ht="14.25" customHeight="1">
      <c r="E18" s="299" t="s">
        <v>196</v>
      </c>
      <c r="F18" s="300" t="s">
        <v>252</v>
      </c>
      <c r="G18" s="294"/>
      <c r="H18" s="294"/>
      <c r="I18" s="294"/>
      <c r="J18" s="294"/>
      <c r="K18" s="294"/>
      <c r="L18" s="294"/>
      <c r="M18" s="294"/>
      <c r="N18" s="294"/>
      <c r="O18" s="158"/>
      <c r="P18" s="158"/>
      <c r="Q18" s="158"/>
      <c r="R18" s="158"/>
      <c r="S18" s="158"/>
      <c r="T18" s="158"/>
      <c r="U18" s="158"/>
      <c r="V18" s="158"/>
      <c r="W18" s="158"/>
      <c r="X18" s="158"/>
      <c r="Y18" s="158"/>
      <c r="Z18" s="158"/>
      <c r="AA18" s="183"/>
    </row>
    <row r="19" spans="3:31" ht="14.25" customHeight="1" thickBot="1">
      <c r="E19" s="301" t="s">
        <v>247</v>
      </c>
      <c r="F19" s="302"/>
      <c r="G19" s="184"/>
      <c r="H19" s="184"/>
      <c r="I19" s="184"/>
      <c r="J19" s="184"/>
      <c r="K19" s="184"/>
      <c r="L19" s="184"/>
      <c r="M19" s="184"/>
      <c r="N19" s="184"/>
      <c r="O19" s="185"/>
      <c r="P19" s="185"/>
      <c r="Q19" s="185"/>
      <c r="R19" s="185"/>
      <c r="S19" s="185"/>
      <c r="T19" s="185"/>
      <c r="U19" s="185"/>
      <c r="V19" s="185"/>
      <c r="W19" s="185"/>
      <c r="X19" s="185"/>
      <c r="Y19" s="185"/>
      <c r="Z19" s="185"/>
      <c r="AA19" s="186"/>
    </row>
    <row r="20" spans="3:31" ht="6.75" customHeight="1">
      <c r="E20" s="90"/>
      <c r="F20" s="90"/>
      <c r="G20" s="112"/>
      <c r="H20" s="112"/>
      <c r="I20" s="112"/>
      <c r="J20" s="112"/>
      <c r="K20" s="112"/>
      <c r="L20" s="112"/>
      <c r="M20" s="112"/>
      <c r="N20" s="112"/>
    </row>
    <row r="21" spans="3:31" ht="12.75" customHeight="1">
      <c r="E21" s="340"/>
      <c r="F21" s="378" t="str">
        <f>IF(設定!I38=設定!G38,設定!C39,"")</f>
        <v/>
      </c>
      <c r="G21" s="112"/>
      <c r="H21" s="112"/>
      <c r="I21" s="112"/>
      <c r="J21" s="112"/>
      <c r="K21" s="112"/>
      <c r="L21" s="112"/>
      <c r="M21" s="112"/>
      <c r="N21" s="112"/>
    </row>
    <row r="22" spans="3:31" ht="12.75" customHeight="1">
      <c r="F22" s="378" t="str">
        <f>IF(設定!I38=設定!G38,設定!C40,"")</f>
        <v/>
      </c>
      <c r="G22" s="112"/>
      <c r="H22" s="112"/>
      <c r="I22" s="112"/>
      <c r="J22" s="112"/>
      <c r="K22" s="112"/>
      <c r="L22" s="112"/>
      <c r="M22" s="112"/>
      <c r="N22" s="112"/>
    </row>
    <row r="23" spans="3:31" ht="12.75" customHeight="1">
      <c r="F23" s="378" t="str">
        <f>IF(設定!I38=設定!G38,設定!C41,"")</f>
        <v/>
      </c>
      <c r="G23" s="112"/>
      <c r="H23" s="112"/>
      <c r="I23" s="112"/>
      <c r="J23" s="112"/>
      <c r="K23" s="112"/>
      <c r="L23" s="112"/>
      <c r="M23" s="112"/>
      <c r="N23" s="112"/>
    </row>
    <row r="24" spans="3:31" ht="16.5" customHeight="1" thickBot="1">
      <c r="E24" s="328" t="s">
        <v>271</v>
      </c>
      <c r="P24" s="285"/>
      <c r="R24" s="15" t="s">
        <v>16</v>
      </c>
      <c r="S24" s="213">
        <v>19</v>
      </c>
      <c r="T24" s="213"/>
      <c r="U24" s="10"/>
      <c r="V24" s="96"/>
      <c r="W24" s="11"/>
    </row>
    <row r="25" spans="3:31" ht="16.5" customHeight="1" thickBot="1">
      <c r="E25" s="328" t="str">
        <f>IF(AND(E21=AD37,AE36=AE37),""," 該当者がいる場合には入力してください。")</f>
        <v xml:space="preserve"> 該当者がいる場合には入力してください。</v>
      </c>
      <c r="K25" s="5" t="s">
        <v>242</v>
      </c>
      <c r="M25" s="470" t="s">
        <v>203</v>
      </c>
      <c r="N25" s="471"/>
      <c r="O25" s="289" t="s">
        <v>243</v>
      </c>
      <c r="P25" s="290" t="s">
        <v>244</v>
      </c>
      <c r="R25" s="219">
        <f>設定!D6</f>
        <v>46022</v>
      </c>
      <c r="S25" s="4">
        <v>23</v>
      </c>
      <c r="T25" s="4">
        <v>16</v>
      </c>
      <c r="U25" s="4">
        <v>70</v>
      </c>
      <c r="W25" s="9"/>
      <c r="Z25" s="484" t="s">
        <v>272</v>
      </c>
      <c r="AA25" s="485"/>
      <c r="AB25" s="485"/>
      <c r="AC25" s="485"/>
      <c r="AD25" s="485"/>
      <c r="AE25" s="486"/>
    </row>
    <row r="26" spans="3:31" ht="22.5" customHeight="1" thickBot="1">
      <c r="C26" s="18" t="s">
        <v>19</v>
      </c>
      <c r="D26" s="70" t="str">
        <f>T26</f>
        <v>年少</v>
      </c>
      <c r="E26" s="187"/>
      <c r="F26" s="170" t="s">
        <v>3</v>
      </c>
      <c r="G26" s="169" t="s">
        <v>1</v>
      </c>
      <c r="H26" s="169" t="s">
        <v>7</v>
      </c>
      <c r="I26" s="169" t="s">
        <v>8</v>
      </c>
      <c r="J26" s="169" t="s">
        <v>9</v>
      </c>
      <c r="K26" s="468" t="s">
        <v>10</v>
      </c>
      <c r="L26" s="469"/>
      <c r="M26" s="189" t="s">
        <v>107</v>
      </c>
      <c r="N26" s="288" t="s">
        <v>13</v>
      </c>
      <c r="O26" s="286" t="s">
        <v>240</v>
      </c>
      <c r="P26" s="287" t="s">
        <v>241</v>
      </c>
      <c r="R26" s="110" t="s">
        <v>17</v>
      </c>
      <c r="S26" s="191" t="s">
        <v>14</v>
      </c>
      <c r="T26" s="191" t="s">
        <v>15</v>
      </c>
      <c r="U26" s="191" t="s">
        <v>18</v>
      </c>
      <c r="V26" s="220" t="s">
        <v>218</v>
      </c>
      <c r="W26" s="221" t="s">
        <v>219</v>
      </c>
      <c r="Z26" s="487" t="s">
        <v>273</v>
      </c>
      <c r="AA26" s="488"/>
      <c r="AB26" s="488"/>
      <c r="AC26" s="488"/>
      <c r="AD26" s="488"/>
      <c r="AE26" s="489"/>
    </row>
    <row r="27" spans="3:31" ht="24.75" customHeight="1" thickBot="1">
      <c r="C27" s="46">
        <v>1</v>
      </c>
      <c r="D27" s="43"/>
      <c r="E27" s="188" t="s">
        <v>224</v>
      </c>
      <c r="F27" s="228"/>
      <c r="G27" s="228"/>
      <c r="H27" s="229"/>
      <c r="I27" s="230"/>
      <c r="J27" s="231"/>
      <c r="K27" s="232"/>
      <c r="L27" s="393" t="s">
        <v>54</v>
      </c>
      <c r="M27" s="233" t="s">
        <v>107</v>
      </c>
      <c r="N27" s="234"/>
      <c r="O27" s="322"/>
      <c r="P27" s="235" t="s">
        <v>40</v>
      </c>
      <c r="R27" s="216" t="str">
        <f t="shared" ref="R27:R36" si="6">IF(J27=0,"",DATEDIF(J27,$R$25+1,"Y"))</f>
        <v/>
      </c>
      <c r="S27" s="4"/>
      <c r="T27" s="4"/>
      <c r="U27" s="4" t="str">
        <f t="shared" ref="U27:U36" si="7">IF(J27=0,"",IF(R27&gt;=U$25,U$26,0))</f>
        <v/>
      </c>
      <c r="V27" s="22">
        <f t="shared" ref="V27:V36" si="8">LEN(K27)</f>
        <v>0</v>
      </c>
      <c r="W27" s="217">
        <f t="shared" ref="W27:W36" si="9">LEN(H27)</f>
        <v>0</v>
      </c>
      <c r="Z27" s="475" t="s">
        <v>209</v>
      </c>
      <c r="AA27" s="451" t="s">
        <v>124</v>
      </c>
      <c r="AB27" s="482"/>
      <c r="AC27" s="483" t="s">
        <v>98</v>
      </c>
      <c r="AD27" s="482"/>
      <c r="AE27" s="212" t="s">
        <v>125</v>
      </c>
    </row>
    <row r="28" spans="3:31" ht="18" customHeight="1">
      <c r="C28" s="48" t="str">
        <f ca="1">IF(LEN(F28)&gt;0,IF(SUM(D28:D28)&gt;0,"",MAX(C$26:OFFSET(C28,-1,0))+1),"")</f>
        <v/>
      </c>
      <c r="D28" s="68" t="str">
        <f ca="1">IF(LEN(F28)&gt;0,IF(T28=D$26,MAX(D$26:OFFSET(D28,-1,0))+1,""),"")</f>
        <v/>
      </c>
      <c r="E28" s="338" t="s">
        <v>47</v>
      </c>
      <c r="F28" s="236"/>
      <c r="G28" s="236"/>
      <c r="H28" s="237"/>
      <c r="I28" s="236"/>
      <c r="J28" s="238"/>
      <c r="K28" s="239"/>
      <c r="L28" s="394" t="s">
        <v>78</v>
      </c>
      <c r="M28" s="240" t="s">
        <v>107</v>
      </c>
      <c r="N28" s="241"/>
      <c r="O28" s="241" t="s">
        <v>253</v>
      </c>
      <c r="P28" s="242" t="s">
        <v>40</v>
      </c>
      <c r="R28" s="216" t="str">
        <f t="shared" si="6"/>
        <v/>
      </c>
      <c r="S28" s="4">
        <f t="shared" ref="S28:S38" si="10">IF(AND(R28&gt;=S$24,R28&lt;S$25),S$26,0)</f>
        <v>0</v>
      </c>
      <c r="T28" s="4">
        <f t="shared" ref="T28:T38" si="11">IF(R28&lt;T$25,T$26,0)</f>
        <v>0</v>
      </c>
      <c r="U28" s="4" t="str">
        <f t="shared" si="7"/>
        <v/>
      </c>
      <c r="V28" s="22">
        <f t="shared" si="8"/>
        <v>0</v>
      </c>
      <c r="W28" s="217">
        <f t="shared" si="9"/>
        <v>0</v>
      </c>
      <c r="Z28" s="432"/>
      <c r="AA28" s="441" t="s">
        <v>123</v>
      </c>
      <c r="AB28" s="438"/>
      <c r="AC28" s="448"/>
      <c r="AD28" s="440"/>
      <c r="AE28" s="190" t="s">
        <v>51</v>
      </c>
    </row>
    <row r="29" spans="3:31" ht="18" customHeight="1">
      <c r="C29" s="48" t="str">
        <f ca="1">IF(LEN(F29)&gt;0,IF(SUM(D29:D29)&gt;0,"",MAX(C$26:OFFSET(C29,-1,0))+1),"")</f>
        <v/>
      </c>
      <c r="D29" s="68" t="str">
        <f ca="1">IF(LEN(F29)&gt;0,IF(T29=D$26,MAX(D$26:OFFSET(D29,-1,0))+1,""),"")</f>
        <v/>
      </c>
      <c r="E29" s="472" t="s">
        <v>274</v>
      </c>
      <c r="F29" s="243"/>
      <c r="G29" s="244"/>
      <c r="H29" s="245"/>
      <c r="I29" s="243"/>
      <c r="J29" s="246"/>
      <c r="K29" s="247"/>
      <c r="L29" s="395" t="s">
        <v>78</v>
      </c>
      <c r="M29" s="248" t="s">
        <v>107</v>
      </c>
      <c r="N29" s="234"/>
      <c r="O29" s="249" t="s">
        <v>253</v>
      </c>
      <c r="P29" s="250" t="s">
        <v>40</v>
      </c>
      <c r="R29" s="216" t="str">
        <f t="shared" si="6"/>
        <v/>
      </c>
      <c r="S29" s="4">
        <f t="shared" si="10"/>
        <v>0</v>
      </c>
      <c r="T29" s="4">
        <f t="shared" si="11"/>
        <v>0</v>
      </c>
      <c r="U29" s="4" t="str">
        <f t="shared" si="7"/>
        <v/>
      </c>
      <c r="V29" s="22">
        <f t="shared" si="8"/>
        <v>0</v>
      </c>
      <c r="W29" s="217">
        <f t="shared" si="9"/>
        <v>0</v>
      </c>
      <c r="Z29" s="244"/>
      <c r="AA29" s="431"/>
      <c r="AB29" s="431"/>
      <c r="AC29" s="431"/>
      <c r="AD29" s="431"/>
      <c r="AE29" s="269"/>
    </row>
    <row r="30" spans="3:31" ht="18" customHeight="1">
      <c r="C30" s="48" t="str">
        <f ca="1">IF(LEN(F30)&gt;0,IF(SUM(D30:D30)&gt;0,"",MAX(C$26:OFFSET(C30,-1,0))+1),"")</f>
        <v/>
      </c>
      <c r="D30" s="68" t="str">
        <f ca="1">IF(LEN(F30)&gt;0,IF(T30=D$26,MAX(D$26:OFFSET(D30,-1,0))+1,""),"")</f>
        <v/>
      </c>
      <c r="E30" s="473"/>
      <c r="F30" s="243"/>
      <c r="G30" s="244"/>
      <c r="H30" s="245"/>
      <c r="I30" s="243"/>
      <c r="J30" s="246"/>
      <c r="K30" s="247"/>
      <c r="L30" s="395" t="s">
        <v>78</v>
      </c>
      <c r="M30" s="248" t="s">
        <v>107</v>
      </c>
      <c r="N30" s="234"/>
      <c r="O30" s="249" t="s">
        <v>253</v>
      </c>
      <c r="P30" s="250" t="s">
        <v>40</v>
      </c>
      <c r="R30" s="216" t="str">
        <f t="shared" si="6"/>
        <v/>
      </c>
      <c r="S30" s="4">
        <f t="shared" si="10"/>
        <v>0</v>
      </c>
      <c r="T30" s="4">
        <f t="shared" si="11"/>
        <v>0</v>
      </c>
      <c r="U30" s="4" t="str">
        <f t="shared" si="7"/>
        <v/>
      </c>
      <c r="V30" s="22">
        <f t="shared" si="8"/>
        <v>0</v>
      </c>
      <c r="W30" s="217">
        <f t="shared" si="9"/>
        <v>0</v>
      </c>
      <c r="Z30" s="244"/>
      <c r="AA30" s="431"/>
      <c r="AB30" s="431"/>
      <c r="AC30" s="431"/>
      <c r="AD30" s="431"/>
      <c r="AE30" s="269"/>
    </row>
    <row r="31" spans="3:31" ht="18" customHeight="1">
      <c r="C31" s="48" t="str">
        <f ca="1">IF(LEN(F31)&gt;0,IF(SUM(D31:D31)&gt;0,"",MAX(C$26:OFFSET(C31,-1,0))+1),"")</f>
        <v/>
      </c>
      <c r="D31" s="68" t="str">
        <f ca="1">IF(LEN(F31)&gt;0,IF(T31=D$26,MAX(D$26:OFFSET(D31,-1,0))+1,""),"")</f>
        <v/>
      </c>
      <c r="E31" s="473"/>
      <c r="F31" s="243"/>
      <c r="G31" s="244"/>
      <c r="H31" s="245"/>
      <c r="I31" s="243"/>
      <c r="J31" s="251"/>
      <c r="K31" s="247"/>
      <c r="L31" s="395" t="s">
        <v>78</v>
      </c>
      <c r="M31" s="248" t="s">
        <v>107</v>
      </c>
      <c r="N31" s="234"/>
      <c r="O31" s="249" t="s">
        <v>253</v>
      </c>
      <c r="P31" s="250" t="s">
        <v>40</v>
      </c>
      <c r="R31" s="216" t="str">
        <f t="shared" si="6"/>
        <v/>
      </c>
      <c r="S31" s="4">
        <f t="shared" si="10"/>
        <v>0</v>
      </c>
      <c r="T31" s="4">
        <f t="shared" si="11"/>
        <v>0</v>
      </c>
      <c r="U31" s="4" t="str">
        <f t="shared" si="7"/>
        <v/>
      </c>
      <c r="V31" s="22">
        <f t="shared" si="8"/>
        <v>0</v>
      </c>
      <c r="W31" s="217">
        <f t="shared" si="9"/>
        <v>0</v>
      </c>
      <c r="Z31" s="244"/>
      <c r="AA31" s="431"/>
      <c r="AB31" s="431"/>
      <c r="AC31" s="431"/>
      <c r="AD31" s="431"/>
      <c r="AE31" s="269"/>
    </row>
    <row r="32" spans="3:31" ht="18" customHeight="1">
      <c r="C32" s="48" t="str">
        <f ca="1">IF(LEN(F32)&gt;0,IF(SUM(D32:D32)&gt;0,"",MAX(C$26:OFFSET(C32,-1,0))+1),"")</f>
        <v/>
      </c>
      <c r="D32" s="68" t="str">
        <f ca="1">IF(LEN(F32)&gt;0,IF(T32=D$26,MAX(D$26:OFFSET(D32,-1,0))+1,""),"")</f>
        <v/>
      </c>
      <c r="E32" s="473"/>
      <c r="F32" s="243"/>
      <c r="G32" s="244"/>
      <c r="H32" s="245"/>
      <c r="I32" s="243"/>
      <c r="J32" s="251"/>
      <c r="K32" s="247"/>
      <c r="L32" s="395" t="s">
        <v>78</v>
      </c>
      <c r="M32" s="248" t="s">
        <v>107</v>
      </c>
      <c r="N32" s="234"/>
      <c r="O32" s="249" t="s">
        <v>253</v>
      </c>
      <c r="P32" s="250" t="s">
        <v>40</v>
      </c>
      <c r="R32" s="216" t="str">
        <f t="shared" si="6"/>
        <v/>
      </c>
      <c r="S32" s="4">
        <f t="shared" si="10"/>
        <v>0</v>
      </c>
      <c r="T32" s="4">
        <f t="shared" si="11"/>
        <v>0</v>
      </c>
      <c r="U32" s="4" t="str">
        <f t="shared" si="7"/>
        <v/>
      </c>
      <c r="V32" s="22">
        <f t="shared" si="8"/>
        <v>0</v>
      </c>
      <c r="W32" s="217">
        <f t="shared" si="9"/>
        <v>0</v>
      </c>
      <c r="Z32" s="244"/>
      <c r="AA32" s="431"/>
      <c r="AB32" s="431"/>
      <c r="AC32" s="431"/>
      <c r="AD32" s="431"/>
      <c r="AE32" s="269"/>
    </row>
    <row r="33" spans="3:32" ht="18" customHeight="1" thickBot="1">
      <c r="C33" s="48" t="str">
        <f ca="1">IF(LEN(F33)&gt;0,IF(SUM(D33:D33)&gt;0,"",MAX(C$26:OFFSET(C33,-1,0))+1),"")</f>
        <v/>
      </c>
      <c r="D33" s="68" t="str">
        <f ca="1">IF(LEN(F33)&gt;0,IF(T33=D$26,MAX(D$26:OFFSET(D33,-1,0))+1,""),"")</f>
        <v/>
      </c>
      <c r="E33" s="473"/>
      <c r="F33" s="243"/>
      <c r="G33" s="244"/>
      <c r="H33" s="245"/>
      <c r="I33" s="243"/>
      <c r="J33" s="251"/>
      <c r="K33" s="247"/>
      <c r="L33" s="395" t="s">
        <v>78</v>
      </c>
      <c r="M33" s="248" t="s">
        <v>107</v>
      </c>
      <c r="N33" s="234"/>
      <c r="O33" s="249" t="s">
        <v>253</v>
      </c>
      <c r="P33" s="250" t="s">
        <v>40</v>
      </c>
      <c r="R33" s="216" t="str">
        <f t="shared" si="6"/>
        <v/>
      </c>
      <c r="S33" s="4">
        <f t="shared" si="10"/>
        <v>0</v>
      </c>
      <c r="T33" s="4">
        <f t="shared" si="11"/>
        <v>0</v>
      </c>
      <c r="U33" s="4" t="str">
        <f t="shared" si="7"/>
        <v/>
      </c>
      <c r="V33" s="22">
        <f t="shared" si="8"/>
        <v>0</v>
      </c>
      <c r="W33" s="217">
        <f t="shared" si="9"/>
        <v>0</v>
      </c>
      <c r="Z33" s="326"/>
      <c r="AA33" s="442"/>
      <c r="AB33" s="442"/>
      <c r="AC33" s="442"/>
      <c r="AD33" s="442"/>
      <c r="AE33" s="329"/>
    </row>
    <row r="34" spans="3:32" ht="18" customHeight="1">
      <c r="C34" s="48" t="str">
        <f ca="1">IF(LEN(F34)&gt;0,IF(SUM(D34:D34)&gt;0,"",MAX(C$26:OFFSET(C34,-1,0))+1),"")</f>
        <v/>
      </c>
      <c r="D34" s="68" t="str">
        <f ca="1">IF(LEN(F34)&gt;0,IF(T34=D$26,MAX(D$26:OFFSET(D34,-1,0))+1,""),"")</f>
        <v/>
      </c>
      <c r="E34" s="473"/>
      <c r="F34" s="243"/>
      <c r="G34" s="244"/>
      <c r="H34" s="245"/>
      <c r="I34" s="243"/>
      <c r="J34" s="251"/>
      <c r="K34" s="247"/>
      <c r="L34" s="395" t="s">
        <v>78</v>
      </c>
      <c r="M34" s="248" t="s">
        <v>107</v>
      </c>
      <c r="N34" s="234"/>
      <c r="O34" s="249" t="s">
        <v>253</v>
      </c>
      <c r="P34" s="250" t="s">
        <v>40</v>
      </c>
      <c r="R34" s="216" t="str">
        <f t="shared" si="6"/>
        <v/>
      </c>
      <c r="S34" s="4">
        <f t="shared" si="10"/>
        <v>0</v>
      </c>
      <c r="T34" s="4">
        <f t="shared" si="11"/>
        <v>0</v>
      </c>
      <c r="U34" s="4" t="str">
        <f t="shared" si="7"/>
        <v/>
      </c>
      <c r="V34" s="22">
        <f t="shared" si="8"/>
        <v>0</v>
      </c>
      <c r="W34" s="217">
        <f t="shared" si="9"/>
        <v>0</v>
      </c>
      <c r="Z34" s="476"/>
      <c r="AA34" s="477"/>
      <c r="AB34" s="477"/>
      <c r="AC34" s="477"/>
      <c r="AD34" s="477"/>
      <c r="AE34" s="478"/>
    </row>
    <row r="35" spans="3:32" ht="18" customHeight="1" thickBot="1">
      <c r="C35" s="48" t="str">
        <f ca="1">IF(LEN(F35)&gt;0,IF(SUM(D35:D35)&gt;0,"",MAX(C$26:OFFSET(C35,-1,0))+1),"")</f>
        <v/>
      </c>
      <c r="D35" s="68" t="str">
        <f ca="1">IF(LEN(F35)&gt;0,IF(T35=D$26,MAX(D$26:OFFSET(D35,-1,0))+1,""),"")</f>
        <v/>
      </c>
      <c r="E35" s="473"/>
      <c r="F35" s="243"/>
      <c r="G35" s="244"/>
      <c r="H35" s="245"/>
      <c r="I35" s="243"/>
      <c r="J35" s="251"/>
      <c r="K35" s="247"/>
      <c r="L35" s="395" t="s">
        <v>78</v>
      </c>
      <c r="M35" s="248" t="s">
        <v>107</v>
      </c>
      <c r="N35" s="234"/>
      <c r="O35" s="249" t="s">
        <v>253</v>
      </c>
      <c r="P35" s="250" t="s">
        <v>40</v>
      </c>
      <c r="R35" s="216" t="str">
        <f t="shared" si="6"/>
        <v/>
      </c>
      <c r="S35" s="4">
        <f t="shared" si="10"/>
        <v>0</v>
      </c>
      <c r="T35" s="4">
        <f t="shared" si="11"/>
        <v>0</v>
      </c>
      <c r="U35" s="4" t="str">
        <f t="shared" si="7"/>
        <v/>
      </c>
      <c r="V35" s="22">
        <f t="shared" si="8"/>
        <v>0</v>
      </c>
      <c r="W35" s="217">
        <f t="shared" si="9"/>
        <v>0</v>
      </c>
      <c r="Z35" s="479"/>
      <c r="AA35" s="480"/>
      <c r="AB35" s="480"/>
      <c r="AC35" s="480"/>
      <c r="AD35" s="480"/>
      <c r="AE35" s="481"/>
    </row>
    <row r="36" spans="3:32" ht="18" customHeight="1">
      <c r="C36" s="48" t="str">
        <f ca="1">IF(LEN(F36)&gt;0,IF(SUM(D36:D36)&gt;0,"",MAX(C$26:OFFSET(C36,-1,0))+1),"")</f>
        <v/>
      </c>
      <c r="D36" s="68" t="str">
        <f ca="1">IF(LEN(F36)&gt;0,IF(T36=D$26,MAX(D$26:OFFSET(D36,-1,0))+1,""),"")</f>
        <v/>
      </c>
      <c r="E36" s="473"/>
      <c r="F36" s="243"/>
      <c r="G36" s="244"/>
      <c r="H36" s="245"/>
      <c r="I36" s="243"/>
      <c r="J36" s="251"/>
      <c r="K36" s="247"/>
      <c r="L36" s="395" t="s">
        <v>54</v>
      </c>
      <c r="M36" s="248" t="s">
        <v>107</v>
      </c>
      <c r="N36" s="234"/>
      <c r="O36" s="249" t="s">
        <v>253</v>
      </c>
      <c r="P36" s="250" t="s">
        <v>40</v>
      </c>
      <c r="R36" s="216" t="str">
        <f t="shared" si="6"/>
        <v/>
      </c>
      <c r="S36" s="4">
        <f t="shared" si="10"/>
        <v>0</v>
      </c>
      <c r="T36" s="4">
        <f t="shared" si="11"/>
        <v>0</v>
      </c>
      <c r="U36" s="4" t="str">
        <f t="shared" si="7"/>
        <v/>
      </c>
      <c r="V36" s="22">
        <f t="shared" si="8"/>
        <v>0</v>
      </c>
      <c r="W36" s="217">
        <f t="shared" si="9"/>
        <v>0</v>
      </c>
      <c r="AD36" s="382"/>
      <c r="AE36" s="379" t="str">
        <f>設定!I38</f>
        <v>簡易　不可</v>
      </c>
    </row>
    <row r="37" spans="3:32" ht="18" customHeight="1" thickBot="1">
      <c r="C37" s="48" t="str">
        <f ca="1">IF(LEN(F37)&gt;0,IF(SUM(D37:D37)&gt;0,"",MAX(C$26:OFFSET(C37,-1,0))+1),"")</f>
        <v/>
      </c>
      <c r="D37" s="68" t="str">
        <f ca="1">IF(LEN(F37)&gt;0,IF(T37=D$26,MAX(D$26:OFFSET(D37,-1,0))+1,""),"")</f>
        <v/>
      </c>
      <c r="E37" s="473"/>
      <c r="F37" s="243"/>
      <c r="G37" s="244"/>
      <c r="H37" s="245"/>
      <c r="I37" s="243"/>
      <c r="J37" s="251"/>
      <c r="K37" s="247"/>
      <c r="L37" s="395" t="s">
        <v>78</v>
      </c>
      <c r="M37" s="248" t="s">
        <v>239</v>
      </c>
      <c r="N37" s="234"/>
      <c r="O37" s="249" t="s">
        <v>253</v>
      </c>
      <c r="P37" s="250" t="s">
        <v>40</v>
      </c>
      <c r="R37" s="216" t="str">
        <f>IF(J37=0,"",DATEDIF(J37,$R$25+1,"Y"))</f>
        <v/>
      </c>
      <c r="S37" s="4">
        <f t="shared" si="10"/>
        <v>0</v>
      </c>
      <c r="T37" s="4">
        <f t="shared" si="11"/>
        <v>0</v>
      </c>
      <c r="U37" s="4" t="str">
        <f>IF(J37=0,"",IF(R37&gt;=U$25,U$26,0))</f>
        <v/>
      </c>
      <c r="V37" s="22">
        <f>LEN(K37)</f>
        <v>0</v>
      </c>
      <c r="W37" s="217">
        <f>LEN(H37)</f>
        <v>0</v>
      </c>
      <c r="AD37" s="383" t="s">
        <v>314</v>
      </c>
      <c r="AE37" s="380" t="str">
        <f>設定!G38</f>
        <v>簡易　可</v>
      </c>
    </row>
    <row r="38" spans="3:32" ht="18" customHeight="1" thickBot="1">
      <c r="C38" s="47" t="str">
        <f ca="1">IF(LEN(F38)&gt;0,IF(SUM(D38:D38)&gt;0,"",MAX(C$26:OFFSET(C38,-1,0))+1),"")</f>
        <v/>
      </c>
      <c r="D38" s="114" t="str">
        <f ca="1">IF(LEN(F38)&gt;0,IF(T38=D$26,MAX(D$26:OFFSET(D38,-1,0))+1,""),"")</f>
        <v/>
      </c>
      <c r="E38" s="474"/>
      <c r="F38" s="252"/>
      <c r="G38" s="253"/>
      <c r="H38" s="254"/>
      <c r="I38" s="252"/>
      <c r="J38" s="255"/>
      <c r="K38" s="256"/>
      <c r="L38" s="396" t="s">
        <v>78</v>
      </c>
      <c r="M38" s="257" t="s">
        <v>107</v>
      </c>
      <c r="N38" s="258"/>
      <c r="O38" s="259" t="s">
        <v>253</v>
      </c>
      <c r="P38" s="260" t="s">
        <v>40</v>
      </c>
      <c r="R38" s="214" t="str">
        <f>IF(J38=0,"",DATEDIF(J38,$R$25+1,"Y"))</f>
        <v/>
      </c>
      <c r="S38" s="215">
        <f t="shared" si="10"/>
        <v>0</v>
      </c>
      <c r="T38" s="215">
        <f t="shared" si="11"/>
        <v>0</v>
      </c>
      <c r="U38" s="215" t="str">
        <f>IF(J38=0,"",IF(R38&gt;=U$25,U$26,0))</f>
        <v/>
      </c>
      <c r="V38" s="191">
        <f>LEN(K38)</f>
        <v>0</v>
      </c>
      <c r="W38" s="218">
        <f>LEN(H38)</f>
        <v>0</v>
      </c>
    </row>
    <row r="39" spans="3:32" ht="3" customHeight="1" thickBot="1">
      <c r="C39" s="47">
        <f ca="1">MAX(C$26:OFFSET(C39,-1,0))+1</f>
        <v>2</v>
      </c>
      <c r="D39" s="114">
        <f ca="1">MAX(D$26:OFFSET(D39,-1,0))+1</f>
        <v>1</v>
      </c>
      <c r="E39" s="171"/>
      <c r="F39" s="172"/>
      <c r="G39" s="172"/>
      <c r="H39" s="173"/>
      <c r="I39" s="172"/>
      <c r="J39" s="174"/>
      <c r="K39" s="175"/>
      <c r="L39" s="397"/>
      <c r="M39" s="176"/>
      <c r="N39" s="177"/>
      <c r="O39" s="172"/>
      <c r="P39" s="178"/>
      <c r="AF39" s="22"/>
    </row>
    <row r="41" spans="3:32">
      <c r="AB41" s="4"/>
      <c r="AC41" s="4"/>
      <c r="AD41" s="4"/>
      <c r="AE41" s="4"/>
    </row>
    <row r="42" spans="3:32" ht="13.5" customHeight="1"/>
    <row r="43" spans="3:32" ht="23.25" customHeight="1"/>
    <row r="44" spans="3:32" ht="23.25" customHeight="1"/>
    <row r="45" spans="3:32" ht="23.25" customHeight="1"/>
    <row r="46" spans="3:32" ht="23.25" customHeight="1"/>
    <row r="47" spans="3:32" ht="23.25" customHeight="1"/>
    <row r="48" spans="3:32" ht="25.5" customHeight="1"/>
    <row r="49" spans="4:4" ht="25.5" customHeight="1"/>
    <row r="50" spans="4:4" ht="25.5" customHeight="1"/>
    <row r="51" spans="4:4" ht="25.5" customHeight="1"/>
    <row r="56" spans="4:4">
      <c r="D56" s="167"/>
    </row>
  </sheetData>
  <sheetProtection sheet="1" objects="1" scenarios="1"/>
  <mergeCells count="27">
    <mergeCell ref="AA27:AB27"/>
    <mergeCell ref="AC27:AD28"/>
    <mergeCell ref="AB2:AD2"/>
    <mergeCell ref="AB8:AD8"/>
    <mergeCell ref="Z25:AE25"/>
    <mergeCell ref="Z26:AE26"/>
    <mergeCell ref="AB3:AD3"/>
    <mergeCell ref="AB4:AD4"/>
    <mergeCell ref="AB5:AD5"/>
    <mergeCell ref="AB6:AD6"/>
    <mergeCell ref="AB7:AD7"/>
    <mergeCell ref="K26:L26"/>
    <mergeCell ref="M25:N25"/>
    <mergeCell ref="E29:E38"/>
    <mergeCell ref="Z27:Z28"/>
    <mergeCell ref="AA28:AB28"/>
    <mergeCell ref="AA29:AB29"/>
    <mergeCell ref="Z34:AE35"/>
    <mergeCell ref="AA31:AB31"/>
    <mergeCell ref="AC31:AD31"/>
    <mergeCell ref="AA32:AB32"/>
    <mergeCell ref="AC32:AD32"/>
    <mergeCell ref="AA33:AB33"/>
    <mergeCell ref="AC33:AD33"/>
    <mergeCell ref="AC29:AD29"/>
    <mergeCell ref="AA30:AB30"/>
    <mergeCell ref="AC30:AD30"/>
  </mergeCells>
  <phoneticPr fontId="1"/>
  <conditionalFormatting sqref="E21">
    <cfRule type="expression" dxfId="16" priority="47">
      <formula>$AE$36=$AE$37</formula>
    </cfRule>
  </conditionalFormatting>
  <conditionalFormatting sqref="F28:M38">
    <cfRule type="expression" dxfId="15" priority="12">
      <formula>ISODD(ROW())</formula>
    </cfRule>
    <cfRule type="expression" dxfId="14" priority="13">
      <formula>ISEVEN(ROW())</formula>
    </cfRule>
  </conditionalFormatting>
  <conditionalFormatting sqref="H28:H38">
    <cfRule type="expression" dxfId="12" priority="37">
      <formula>NOT(OR(LEN(H28)=0,LEN(H28)=12))</formula>
    </cfRule>
  </conditionalFormatting>
  <conditionalFormatting sqref="J27:J38">
    <cfRule type="expression" dxfId="11" priority="6">
      <formula>ISERROR(R27)</formula>
    </cfRule>
  </conditionalFormatting>
  <conditionalFormatting sqref="N27">
    <cfRule type="expression" dxfId="10" priority="8">
      <formula>$M$27=$M$6</formula>
    </cfRule>
  </conditionalFormatting>
  <conditionalFormatting sqref="N28:N38">
    <cfRule type="expression" dxfId="9" priority="34">
      <formula>AND(M28=$M$6,ISODD(ROW()))</formula>
    </cfRule>
    <cfRule type="expression" dxfId="8" priority="35">
      <formula>AND(M28=$M$6,ISEVEN(ROW()))</formula>
    </cfRule>
  </conditionalFormatting>
  <conditionalFormatting sqref="O27:O38">
    <cfRule type="expression" dxfId="7" priority="5">
      <formula>U27&lt;&gt;$U$26</formula>
    </cfRule>
  </conditionalFormatting>
  <conditionalFormatting sqref="O28:O38">
    <cfRule type="expression" dxfId="6" priority="28">
      <formula>AND(ISEVEN(ROW()),U28=$U$26)</formula>
    </cfRule>
    <cfRule type="expression" dxfId="5" priority="29">
      <formula>AND(ISODD(ROW()),U28=$U$26)</formula>
    </cfRule>
  </conditionalFormatting>
  <conditionalFormatting sqref="P28:P38">
    <cfRule type="expression" dxfId="4" priority="23">
      <formula>ISEVEN(ROW())</formula>
    </cfRule>
    <cfRule type="expression" dxfId="3" priority="24">
      <formula>ISODD(ROW())</formula>
    </cfRule>
  </conditionalFormatting>
  <dataValidations count="7">
    <dataValidation imeMode="off" allowBlank="1" showInputMessage="1" showErrorMessage="1" sqref="K27:L39" xr:uid="{00000000-0002-0000-0200-000000000000}"/>
    <dataValidation imeMode="fullKatakana" allowBlank="1" showInputMessage="1" showErrorMessage="1" sqref="G27:G39" xr:uid="{00000000-0002-0000-0200-000001000000}"/>
    <dataValidation type="list" allowBlank="1" showInputMessage="1" showErrorMessage="1" sqref="P27:P38" xr:uid="{00000000-0002-0000-0200-000003000000}">
      <formula1>$P$4:$P$7</formula1>
    </dataValidation>
    <dataValidation type="list" allowBlank="1" showInputMessage="1" showErrorMessage="1" sqref="M27:M39" xr:uid="{00000000-0002-0000-0200-000004000000}">
      <formula1>$M$4:$M$6</formula1>
    </dataValidation>
    <dataValidation type="list" allowBlank="1" showInputMessage="1" showErrorMessage="1" sqref="O28:O38" xr:uid="{00000000-0002-0000-0200-000002000000}">
      <formula1>$O$4:$O$7</formula1>
    </dataValidation>
    <dataValidation type="date" operator="notEqual" allowBlank="1" showInputMessage="1" showErrorMessage="1" sqref="AE29:AE33 J27:J38" xr:uid="{A3AE6CEB-9C11-42D8-AA6C-C193309144A7}">
      <formula1>9133</formula1>
    </dataValidation>
    <dataValidation type="list" allowBlank="1" showInputMessage="1" showErrorMessage="1" sqref="E21" xr:uid="{A182ED39-8C85-4E9D-8AA9-D447F8336107}">
      <formula1>$AD$36:$AD$37</formula1>
    </dataValidation>
  </dataValidations>
  <pageMargins left="0.35" right="0.39" top="0.23" bottom="0.23" header="0.3" footer="0.3"/>
  <pageSetup paperSize="9" scale="78"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46" id="{97B7594E-E038-4E36-8D1B-507ADAAD5C5E}">
            <xm:f>設定!$G$26=設定!$H$27</xm:f>
            <x14:dxf>
              <fill>
                <patternFill patternType="lightHorizontal"/>
              </fill>
            </x14:dxf>
          </x14:cfRule>
          <xm:sqref>H27:H38</xm:sqref>
        </x14:conditionalFormatting>
        <x14:conditionalFormatting xmlns:xm="http://schemas.microsoft.com/office/excel/2006/main">
          <x14:cfRule type="expression" priority="3" id="{F376C8F2-95F8-45C2-BC08-FD042923633F}">
            <xm:f>(③印刷!$BN$55+③印刷!$BP$55)&gt;0</xm:f>
            <x14:dxf>
              <fill>
                <patternFill>
                  <bgColor theme="4" tint="0.59996337778862885"/>
                </patternFill>
              </fill>
            </x14:dxf>
          </x14:cfRule>
          <xm:sqref>Z29:AE35</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EC112"/>
  <sheetViews>
    <sheetView showGridLines="0" zoomScaleNormal="100" workbookViewId="0">
      <selection activeCell="B7" sqref="B7:B8"/>
    </sheetView>
  </sheetViews>
  <sheetFormatPr defaultRowHeight="13.5"/>
  <cols>
    <col min="2" max="3" width="5.375" customWidth="1"/>
    <col min="4" max="4" width="3.375" customWidth="1"/>
    <col min="20" max="20" width="3.625" customWidth="1"/>
    <col min="21" max="23" width="3.125" customWidth="1"/>
    <col min="24" max="24" width="6.125" customWidth="1"/>
    <col min="25" max="25" width="3.125" customWidth="1"/>
    <col min="26" max="26" width="3.625" customWidth="1"/>
    <col min="27" max="27" width="2.875" customWidth="1"/>
    <col min="28" max="31" width="3.375" customWidth="1"/>
    <col min="32" max="43" width="2.375" customWidth="1"/>
    <col min="44" max="45" width="5.5" customWidth="1"/>
    <col min="46" max="47" width="3.875" customWidth="1"/>
    <col min="48" max="48" width="2.125" customWidth="1"/>
    <col min="49" max="49" width="3.75" customWidth="1"/>
    <col min="50" max="53" width="3.875" customWidth="1"/>
    <col min="54" max="54" width="0.75" customWidth="1"/>
    <col min="55" max="56" width="1.75" customWidth="1"/>
    <col min="57" max="57" width="2.5" customWidth="1"/>
    <col min="58" max="61" width="2.875" customWidth="1"/>
    <col min="62" max="64" width="4.25" customWidth="1"/>
    <col min="65" max="65" width="4.125" customWidth="1"/>
    <col min="66" max="66" width="4.25" customWidth="1"/>
    <col min="67" max="68" width="3.125" customWidth="1"/>
    <col min="69" max="69" width="9.375" customWidth="1"/>
    <col min="70" max="76" width="3.125" customWidth="1"/>
    <col min="77" max="77" width="4.125" customWidth="1"/>
    <col min="78" max="78" width="4.875" customWidth="1"/>
    <col min="79" max="79" width="4.625" customWidth="1"/>
    <col min="80" max="80" width="7.625" customWidth="1"/>
    <col min="81" max="81" width="2.25" customWidth="1"/>
    <col min="82" max="93" width="2.875" customWidth="1"/>
    <col min="94" max="94" width="4.625" customWidth="1"/>
    <col min="95" max="95" width="2.5" customWidth="1"/>
    <col min="96" max="96" width="3" customWidth="1"/>
    <col min="97" max="97" width="2.75" customWidth="1"/>
    <col min="98" max="98" width="3" customWidth="1"/>
    <col min="99" max="99" width="1.375" customWidth="1"/>
    <col min="100" max="110" width="3" customWidth="1"/>
    <col min="111" max="116" width="2.375" customWidth="1"/>
    <col min="117" max="117" width="1.75" customWidth="1"/>
    <col min="118" max="119" width="4.25" customWidth="1"/>
    <col min="120" max="120" width="0.875" customWidth="1"/>
    <col min="121" max="121" width="1.25" customWidth="1"/>
    <col min="122" max="122" width="1.375" customWidth="1"/>
    <col min="123" max="123" width="1.25" customWidth="1"/>
    <col min="124" max="124" width="3.375" customWidth="1"/>
    <col min="125" max="125" width="7.75" customWidth="1"/>
    <col min="126" max="127" width="3.375" customWidth="1"/>
    <col min="128" max="128" width="4.25" customWidth="1"/>
    <col min="129" max="131" width="7.375" customWidth="1"/>
    <col min="132" max="132" width="9.125" customWidth="1"/>
    <col min="133" max="135" width="6.375" customWidth="1"/>
  </cols>
  <sheetData>
    <row r="1" spans="1:98" ht="7.5" customHeight="1">
      <c r="X1" s="1"/>
      <c r="Y1" s="10"/>
      <c r="Z1" s="10"/>
      <c r="AA1" s="10"/>
      <c r="AB1" s="11"/>
      <c r="BY1" s="23"/>
      <c r="BZ1" s="23"/>
      <c r="CA1" s="23"/>
      <c r="CB1" s="23"/>
      <c r="CC1" s="23"/>
      <c r="CD1" s="23"/>
      <c r="CE1" s="23"/>
    </row>
    <row r="2" spans="1:98">
      <c r="A2" s="497" t="s">
        <v>221</v>
      </c>
      <c r="B2" s="498"/>
      <c r="C2" s="499"/>
      <c r="D2" s="179"/>
      <c r="E2" s="179"/>
      <c r="F2" s="179"/>
      <c r="G2" s="179"/>
      <c r="H2" s="179"/>
      <c r="I2" s="179"/>
      <c r="J2" s="179"/>
      <c r="K2" s="179"/>
      <c r="L2" s="179"/>
      <c r="M2" s="179"/>
      <c r="N2" s="179"/>
      <c r="O2" s="179"/>
      <c r="P2" s="179"/>
      <c r="Q2" s="179"/>
      <c r="R2" s="179"/>
      <c r="S2" s="179"/>
      <c r="T2" s="179"/>
      <c r="U2" s="179"/>
      <c r="V2" s="179"/>
      <c r="X2" s="8"/>
      <c r="Y2" s="513" t="str">
        <f>IF(Y3="異動なし","前年から","")</f>
        <v/>
      </c>
      <c r="Z2" s="513"/>
      <c r="AA2" s="513"/>
      <c r="AB2" s="9"/>
      <c r="AC2" t="s">
        <v>316</v>
      </c>
      <c r="BY2" s="365" t="s">
        <v>30</v>
      </c>
      <c r="BZ2" s="366"/>
      <c r="CA2" s="559">
        <f>'➀申告者情報の入力欄'!C6</f>
        <v>0</v>
      </c>
      <c r="CB2" s="560"/>
      <c r="CC2" s="561"/>
      <c r="CD2" s="23"/>
      <c r="CE2" s="23"/>
    </row>
    <row r="3" spans="1:98" ht="9" customHeight="1">
      <c r="A3" s="500"/>
      <c r="B3" s="501"/>
      <c r="C3" s="502"/>
      <c r="D3" s="179"/>
      <c r="V3" s="179"/>
      <c r="X3" s="8"/>
      <c r="Y3" s="513" t="str">
        <f>IF(②扶養親族等の情報入力欄!AE36=②扶養親族等の情報入力欄!AE37,②扶養親族等の情報入力欄!E21,"")</f>
        <v/>
      </c>
      <c r="Z3" s="513"/>
      <c r="AA3" s="513"/>
      <c r="AB3" s="9"/>
      <c r="AF3" s="516"/>
      <c r="AG3" s="516"/>
      <c r="AH3" s="516"/>
      <c r="AI3" s="516"/>
      <c r="AJ3" s="516"/>
      <c r="AK3" s="516"/>
      <c r="AL3" s="516"/>
      <c r="AM3" s="516"/>
      <c r="AN3" s="516"/>
      <c r="AO3" s="516"/>
      <c r="AP3" s="516"/>
      <c r="AQ3" s="516"/>
      <c r="AR3" s="516"/>
      <c r="AS3" s="516"/>
      <c r="AT3" s="516"/>
      <c r="AU3" s="516"/>
      <c r="AV3" s="23"/>
      <c r="AW3" s="516"/>
      <c r="AX3" s="516"/>
      <c r="AY3" s="516"/>
      <c r="AZ3" s="516"/>
      <c r="BA3" s="516"/>
      <c r="BY3" s="367" t="s">
        <v>31</v>
      </c>
      <c r="BZ3" s="368"/>
      <c r="CA3" s="61" t="str">
        <f>IF(CA2=0,"",TEXT(CA2,"ｇｇｇ"))</f>
        <v/>
      </c>
      <c r="CB3" s="368"/>
      <c r="CC3" s="368"/>
      <c r="CD3" s="23"/>
      <c r="CE3" s="23"/>
    </row>
    <row r="4" spans="1:98" ht="9" customHeight="1">
      <c r="A4" s="500"/>
      <c r="B4" s="501"/>
      <c r="C4" s="502"/>
      <c r="D4" s="179"/>
      <c r="V4" s="179"/>
      <c r="X4" s="8"/>
      <c r="Y4" s="513"/>
      <c r="Z4" s="513"/>
      <c r="AA4" s="513"/>
      <c r="AB4" s="381"/>
      <c r="AC4" s="372"/>
      <c r="AD4" s="372"/>
      <c r="AE4" s="372"/>
      <c r="AF4" s="546"/>
      <c r="AG4" s="546"/>
      <c r="AH4" s="546"/>
      <c r="AI4" s="546"/>
      <c r="AJ4" s="546"/>
      <c r="AK4" s="546"/>
      <c r="AL4" s="546"/>
      <c r="AM4" s="546"/>
      <c r="AN4" s="546"/>
      <c r="AO4" s="546"/>
      <c r="AP4" s="546"/>
      <c r="AQ4" s="546"/>
      <c r="AR4" s="546"/>
      <c r="AS4" s="546"/>
      <c r="AT4" s="546"/>
      <c r="AU4" s="546"/>
      <c r="AV4" s="206"/>
      <c r="AW4" s="546"/>
      <c r="AX4" s="546"/>
      <c r="AY4" s="546"/>
      <c r="AZ4" s="546"/>
      <c r="BA4" s="546"/>
      <c r="BE4" s="372"/>
      <c r="BF4" s="372"/>
      <c r="BG4" s="372"/>
      <c r="BH4" s="372"/>
      <c r="BI4" s="372"/>
      <c r="BJ4" s="372"/>
      <c r="BL4" s="372"/>
      <c r="BM4" s="372"/>
      <c r="CB4" s="23"/>
      <c r="CC4" s="23"/>
      <c r="CD4" s="23"/>
      <c r="CE4" s="23"/>
    </row>
    <row r="5" spans="1:98" ht="9" customHeight="1">
      <c r="A5" s="500"/>
      <c r="B5" s="501"/>
      <c r="C5" s="502"/>
      <c r="D5" s="179"/>
      <c r="V5" s="179"/>
      <c r="X5" s="3"/>
      <c r="Y5" s="12"/>
      <c r="Z5" s="12"/>
      <c r="AA5" s="12"/>
      <c r="AB5" s="13"/>
      <c r="AC5" s="4"/>
      <c r="BY5" s="14" t="s">
        <v>37</v>
      </c>
      <c r="CA5" s="564" t="str">
        <f>IF(AND(設定!F21=設定!G22,設定!I24=設定!G24),設定!F23,IF('➀申告者情報の入力欄'!F12*1=0,"",'➀申告者情報の入力欄'!F12))</f>
        <v>※※※※※※※※※※※※</v>
      </c>
      <c r="CB5" s="565"/>
      <c r="CC5" s="566"/>
      <c r="CE5" s="23"/>
      <c r="CF5" s="23"/>
      <c r="CG5" s="23"/>
    </row>
    <row r="6" spans="1:98" ht="9.75" customHeight="1">
      <c r="A6" s="503"/>
      <c r="B6" s="504"/>
      <c r="C6" s="505"/>
      <c r="D6" s="179"/>
      <c r="V6" s="179"/>
      <c r="BC6" s="493" t="str">
        <f>IF(OR(設定!O11="",B7=A22),"",設定!N11&amp;"　"&amp;設定!O11)</f>
        <v/>
      </c>
      <c r="BD6" s="493"/>
      <c r="BE6" s="493"/>
      <c r="BF6" s="493"/>
      <c r="BG6" s="399"/>
      <c r="BH6" s="494">
        <f>IF(B7=A22,"",W8)</f>
        <v>1</v>
      </c>
      <c r="BI6" s="495" t="str">
        <f ca="1">IF(B7=A22,"","／"&amp;MAX(B29:C29,1))</f>
        <v>／1</v>
      </c>
      <c r="BJ6" s="495"/>
      <c r="BQ6" s="70" t="s">
        <v>238</v>
      </c>
      <c r="BR6" s="18" t="s">
        <v>237</v>
      </c>
      <c r="BY6" s="23"/>
      <c r="CD6" s="23"/>
    </row>
    <row r="7" spans="1:98" ht="9.75" customHeight="1">
      <c r="A7" s="508" t="s">
        <v>56</v>
      </c>
      <c r="B7" s="506">
        <v>1</v>
      </c>
      <c r="C7" s="510" t="str">
        <f>IF(B7=A22,"","枚目")</f>
        <v>枚目</v>
      </c>
      <c r="D7" s="179"/>
      <c r="V7" s="179"/>
      <c r="AE7" s="22">
        <v>1</v>
      </c>
      <c r="AF7" s="22">
        <v>2</v>
      </c>
      <c r="AG7" s="22">
        <v>3</v>
      </c>
      <c r="AH7" s="22">
        <v>4</v>
      </c>
      <c r="AI7" s="22">
        <v>5</v>
      </c>
      <c r="AJ7" s="22">
        <v>6</v>
      </c>
      <c r="AK7" s="22">
        <v>7</v>
      </c>
      <c r="AL7" s="22">
        <v>8</v>
      </c>
      <c r="AM7" s="22">
        <v>9</v>
      </c>
      <c r="AN7" s="22">
        <v>10</v>
      </c>
      <c r="AO7" s="22">
        <v>11</v>
      </c>
      <c r="AP7" s="22">
        <v>12</v>
      </c>
      <c r="AQ7" s="22">
        <v>13</v>
      </c>
      <c r="BC7" s="493"/>
      <c r="BD7" s="493"/>
      <c r="BE7" s="493"/>
      <c r="BF7" s="493"/>
      <c r="BG7" s="400"/>
      <c r="BH7" s="494"/>
      <c r="BI7" s="495"/>
      <c r="BJ7" s="495"/>
      <c r="BY7" s="41" t="s">
        <v>322</v>
      </c>
      <c r="BZ7" s="23"/>
      <c r="CA7" s="556">
        <f>設定!C5</f>
        <v>0</v>
      </c>
      <c r="CB7" s="557"/>
      <c r="CC7" s="558"/>
    </row>
    <row r="8" spans="1:98" ht="9.75" customHeight="1">
      <c r="A8" s="509"/>
      <c r="B8" s="507"/>
      <c r="C8" s="511"/>
      <c r="D8" s="179"/>
      <c r="V8" s="179"/>
      <c r="W8" s="2">
        <f>IF(B7=A22,10,B7)</f>
        <v>1</v>
      </c>
      <c r="X8" s="7" t="str">
        <f>C7</f>
        <v>枚目</v>
      </c>
      <c r="BH8" s="24"/>
      <c r="BY8" s="23"/>
    </row>
    <row r="9" spans="1:98" ht="9.75" customHeight="1">
      <c r="A9" s="572" t="s">
        <v>220</v>
      </c>
      <c r="B9" s="573"/>
      <c r="C9" s="574"/>
      <c r="D9" s="179"/>
      <c r="V9" s="179"/>
      <c r="Y9" s="192"/>
      <c r="Z9" s="192"/>
      <c r="AA9" s="192"/>
      <c r="AB9" s="192"/>
      <c r="AC9" s="192"/>
      <c r="AD9" s="192"/>
      <c r="AE9" s="524" t="str">
        <f>"　"&amp;TEXT('➀申告者情報の入力欄'!C25,"＃")</f>
        <v>　</v>
      </c>
      <c r="AF9" s="524"/>
      <c r="AG9" s="524"/>
      <c r="AH9" s="524"/>
      <c r="AI9" s="524"/>
      <c r="AJ9" s="524"/>
      <c r="AK9" s="524"/>
      <c r="AL9" s="524"/>
      <c r="AM9" s="524"/>
      <c r="AN9" s="524"/>
      <c r="AO9" s="524"/>
      <c r="AP9" s="524"/>
      <c r="AQ9" s="524"/>
      <c r="AS9" s="550">
        <f>'➀申告者情報の入力欄'!G5</f>
        <v>0</v>
      </c>
      <c r="AT9" s="550"/>
      <c r="AU9" s="550"/>
      <c r="AV9" s="550"/>
      <c r="AW9" s="550"/>
      <c r="AX9" s="550"/>
      <c r="BB9" s="583" t="str">
        <f>CA3</f>
        <v/>
      </c>
      <c r="BC9" s="583"/>
      <c r="BD9" s="583"/>
      <c r="BE9" s="571" t="str">
        <f>IF(CA2=0,"",TEXT(CA2," e   　 m   　d"))</f>
        <v/>
      </c>
      <c r="BF9" s="571"/>
      <c r="BG9" s="571"/>
      <c r="BH9" s="571"/>
      <c r="BI9" s="571"/>
      <c r="BJ9" s="571"/>
      <c r="BK9" s="195"/>
      <c r="BV9" s="23"/>
      <c r="BW9" s="23"/>
      <c r="BX9" s="23"/>
    </row>
    <row r="10" spans="1:98" ht="9.75" customHeight="1">
      <c r="A10" s="575"/>
      <c r="B10" s="576"/>
      <c r="C10" s="577"/>
      <c r="D10" s="179"/>
      <c r="V10" s="179"/>
      <c r="Y10" s="548">
        <f>'➀申告者情報の入力欄'!C27</f>
        <v>0</v>
      </c>
      <c r="Z10" s="548"/>
      <c r="AA10" s="548"/>
      <c r="AB10" s="548"/>
      <c r="AC10" s="548"/>
      <c r="AD10" s="192"/>
      <c r="AE10" s="524"/>
      <c r="AF10" s="524"/>
      <c r="AG10" s="524"/>
      <c r="AH10" s="524"/>
      <c r="AI10" s="524"/>
      <c r="AJ10" s="524"/>
      <c r="AK10" s="524"/>
      <c r="AL10" s="524"/>
      <c r="AM10" s="524"/>
      <c r="AN10" s="524"/>
      <c r="AO10" s="524"/>
      <c r="AP10" s="524"/>
      <c r="AQ10" s="524"/>
      <c r="AS10" s="323"/>
      <c r="AT10" s="323"/>
      <c r="AU10" s="323"/>
      <c r="AV10" s="323"/>
      <c r="AW10" s="323"/>
      <c r="AX10" s="323"/>
      <c r="BB10" s="583"/>
      <c r="BC10" s="583"/>
      <c r="BD10" s="583"/>
      <c r="BE10" s="571"/>
      <c r="BF10" s="571"/>
      <c r="BG10" s="571"/>
      <c r="BH10" s="571"/>
      <c r="BI10" s="571"/>
      <c r="BJ10" s="571"/>
      <c r="BK10" s="195"/>
      <c r="BV10" s="23"/>
      <c r="BW10" s="23"/>
      <c r="BX10" s="23"/>
    </row>
    <row r="11" spans="1:98" ht="18.75" customHeight="1">
      <c r="A11" s="575"/>
      <c r="B11" s="576"/>
      <c r="C11" s="577"/>
      <c r="D11" s="179"/>
      <c r="V11" s="179"/>
      <c r="Y11" s="548"/>
      <c r="Z11" s="548"/>
      <c r="AA11" s="548"/>
      <c r="AB11" s="548"/>
      <c r="AC11" s="548"/>
      <c r="AD11" s="192"/>
      <c r="AE11" s="524"/>
      <c r="AF11" s="524"/>
      <c r="AG11" s="524"/>
      <c r="AH11" s="524"/>
      <c r="AI11" s="524"/>
      <c r="AJ11" s="524"/>
      <c r="AK11" s="524"/>
      <c r="AL11" s="524"/>
      <c r="AM11" s="524"/>
      <c r="AN11" s="524"/>
      <c r="AO11" s="524"/>
      <c r="AP11" s="524"/>
      <c r="AQ11" s="524"/>
      <c r="AS11" s="551">
        <f>'➀申告者情報の入力欄'!C5</f>
        <v>0</v>
      </c>
      <c r="AT11" s="551"/>
      <c r="AU11" s="551"/>
      <c r="AV11" s="551"/>
      <c r="AW11" s="551"/>
      <c r="AX11" s="551"/>
      <c r="AY11" s="195"/>
      <c r="AZ11" s="195"/>
      <c r="BA11" s="195"/>
      <c r="BD11" s="551">
        <f>'➀申告者情報の入力欄'!C7</f>
        <v>0</v>
      </c>
      <c r="BE11" s="551"/>
      <c r="BF11" s="551"/>
      <c r="BG11" s="551"/>
      <c r="BH11" s="551"/>
      <c r="BI11" s="551"/>
      <c r="BJ11" s="551"/>
      <c r="BK11" s="195"/>
      <c r="BY11" s="23"/>
      <c r="CD11" s="23"/>
      <c r="CE11" s="23"/>
    </row>
    <row r="12" spans="1:98" ht="15" customHeight="1">
      <c r="A12" s="575"/>
      <c r="B12" s="576"/>
      <c r="C12" s="577"/>
      <c r="D12" s="179"/>
      <c r="V12" s="179"/>
      <c r="Y12" s="370"/>
      <c r="Z12" s="370"/>
      <c r="AA12" s="359"/>
      <c r="AB12" s="359"/>
      <c r="AC12" s="359"/>
      <c r="AD12" s="192"/>
      <c r="AE12" s="549" t="str">
        <f t="shared" ref="AE12:AQ12" si="0">IF($CA7*1=0,"",MID($CA7,AE$7,1))</f>
        <v/>
      </c>
      <c r="AF12" s="549" t="str">
        <f t="shared" si="0"/>
        <v/>
      </c>
      <c r="AG12" s="549" t="str">
        <f t="shared" si="0"/>
        <v/>
      </c>
      <c r="AH12" s="549" t="str">
        <f t="shared" si="0"/>
        <v/>
      </c>
      <c r="AI12" s="549" t="str">
        <f t="shared" si="0"/>
        <v/>
      </c>
      <c r="AJ12" s="549" t="str">
        <f t="shared" si="0"/>
        <v/>
      </c>
      <c r="AK12" s="549" t="str">
        <f t="shared" si="0"/>
        <v/>
      </c>
      <c r="AL12" s="549" t="str">
        <f t="shared" si="0"/>
        <v/>
      </c>
      <c r="AM12" s="549" t="str">
        <f t="shared" si="0"/>
        <v/>
      </c>
      <c r="AN12" s="549" t="str">
        <f t="shared" si="0"/>
        <v/>
      </c>
      <c r="AO12" s="549" t="str">
        <f t="shared" si="0"/>
        <v/>
      </c>
      <c r="AP12" s="549" t="str">
        <f t="shared" si="0"/>
        <v/>
      </c>
      <c r="AQ12" s="549" t="str">
        <f t="shared" si="0"/>
        <v/>
      </c>
      <c r="AS12" s="552"/>
      <c r="AT12" s="552"/>
      <c r="AU12" s="552"/>
      <c r="AV12" s="552"/>
      <c r="AW12" s="552"/>
      <c r="AX12" s="552"/>
      <c r="AY12" s="552"/>
      <c r="AZ12" s="195"/>
      <c r="BA12" s="195"/>
      <c r="BD12" s="551">
        <f>'➀申告者情報の入力欄'!C8</f>
        <v>0</v>
      </c>
      <c r="BE12" s="551"/>
      <c r="BF12" s="551"/>
      <c r="BG12" s="551"/>
      <c r="BH12" s="551"/>
      <c r="BI12" s="551"/>
      <c r="BJ12" s="551"/>
      <c r="BK12" s="195"/>
      <c r="BN12" s="2" t="s">
        <v>192</v>
      </c>
      <c r="BO12" s="6"/>
      <c r="BP12" s="7"/>
      <c r="BQ12" s="19" t="str">
        <f>IF('➀申告者情報の入力欄'!F21='➀申告者情報の入力欄'!E40,"〇","")</f>
        <v/>
      </c>
      <c r="BY12" s="23"/>
      <c r="BZ12" s="4"/>
      <c r="CB12" s="192"/>
      <c r="CC12" s="192"/>
      <c r="CD12" s="192"/>
      <c r="CE12" s="192"/>
      <c r="CF12" s="192"/>
      <c r="CG12" s="192"/>
      <c r="CH12" s="491"/>
      <c r="CI12" s="491"/>
      <c r="CJ12" s="491"/>
      <c r="CK12" s="491"/>
      <c r="CL12" s="491"/>
      <c r="CM12" s="491"/>
      <c r="CN12" s="491"/>
      <c r="CO12" s="491"/>
      <c r="CP12" s="491"/>
      <c r="CQ12" s="491"/>
      <c r="CR12" s="491"/>
      <c r="CS12" s="491"/>
      <c r="CT12" s="491"/>
    </row>
    <row r="13" spans="1:98" ht="9.75" customHeight="1">
      <c r="A13" s="575"/>
      <c r="B13" s="576"/>
      <c r="C13" s="577"/>
      <c r="D13" s="179"/>
      <c r="V13" s="179"/>
      <c r="Y13" s="548">
        <f>'➀申告者情報の入力欄'!G10</f>
        <v>0</v>
      </c>
      <c r="Z13" s="548"/>
      <c r="AA13" s="548"/>
      <c r="AB13" s="548"/>
      <c r="AC13" s="548"/>
      <c r="AD13" s="192"/>
      <c r="AE13" s="549"/>
      <c r="AF13" s="549"/>
      <c r="AG13" s="549"/>
      <c r="AH13" s="549"/>
      <c r="AI13" s="549"/>
      <c r="AJ13" s="549"/>
      <c r="AK13" s="549"/>
      <c r="AL13" s="549"/>
      <c r="AM13" s="549"/>
      <c r="AN13" s="549"/>
      <c r="AO13" s="549"/>
      <c r="AP13" s="549"/>
      <c r="AQ13" s="549"/>
      <c r="AS13" s="552"/>
      <c r="AT13" s="552"/>
      <c r="AU13" s="552"/>
      <c r="AV13" s="552"/>
      <c r="AW13" s="552"/>
      <c r="AX13" s="552"/>
      <c r="AY13" s="552"/>
      <c r="AZ13" s="195"/>
      <c r="BA13" s="195"/>
      <c r="BD13" s="551"/>
      <c r="BE13" s="551"/>
      <c r="BF13" s="551"/>
      <c r="BG13" s="551"/>
      <c r="BH13" s="551"/>
      <c r="BI13" s="551"/>
      <c r="BJ13" s="551"/>
      <c r="BK13" s="373"/>
      <c r="BL13" s="373"/>
      <c r="BN13" s="23"/>
      <c r="BY13" s="23"/>
      <c r="BZ13" s="4"/>
      <c r="CB13" s="193"/>
      <c r="CC13" s="193"/>
      <c r="CD13" s="194"/>
      <c r="CE13" s="192"/>
      <c r="CF13" s="192"/>
      <c r="CG13" s="192"/>
      <c r="CH13" s="491"/>
      <c r="CI13" s="491"/>
      <c r="CJ13" s="491"/>
      <c r="CK13" s="491"/>
      <c r="CL13" s="491"/>
      <c r="CM13" s="491"/>
      <c r="CN13" s="491"/>
      <c r="CO13" s="491"/>
      <c r="CP13" s="491"/>
      <c r="CQ13" s="491"/>
      <c r="CR13" s="491"/>
      <c r="CS13" s="491"/>
      <c r="CT13" s="491"/>
    </row>
    <row r="14" spans="1:98" ht="9.75" customHeight="1">
      <c r="A14" s="575"/>
      <c r="B14" s="576"/>
      <c r="C14" s="577"/>
      <c r="D14" s="179"/>
      <c r="V14" s="179"/>
      <c r="Y14" s="548"/>
      <c r="Z14" s="548"/>
      <c r="AA14" s="548"/>
      <c r="AB14" s="548"/>
      <c r="AC14" s="548"/>
      <c r="AD14" s="192"/>
      <c r="AE14" s="524" t="str">
        <f>"　"&amp;TEXT('➀申告者情報の入力欄'!C26,"＃")</f>
        <v>　</v>
      </c>
      <c r="AF14" s="524"/>
      <c r="AG14" s="524"/>
      <c r="AH14" s="524"/>
      <c r="AI14" s="524"/>
      <c r="AJ14" s="524"/>
      <c r="AK14" s="524"/>
      <c r="AL14" s="524"/>
      <c r="AM14" s="524"/>
      <c r="AN14" s="524"/>
      <c r="AO14" s="524"/>
      <c r="AP14" s="524"/>
      <c r="AQ14" s="524"/>
      <c r="AS14" s="195"/>
      <c r="AT14" s="196" t="str">
        <f>IF('➀申告者情報の入力欄'!G7*1=0,"",TEXT('➀申告者情報の入力欄'!G7,"000"))</f>
        <v/>
      </c>
      <c r="AU14" s="523" t="str">
        <f>"　　"&amp;IF(('➀申告者情報の入力欄'!G7*1+'➀申告者情報の入力欄'!H7*1)=0,"",TEXT('➀申告者情報の入力欄'!H7,"００００"))</f>
        <v>　　</v>
      </c>
      <c r="AV14" s="523"/>
      <c r="AW14" s="195"/>
      <c r="AX14" s="195"/>
      <c r="AY14" s="195"/>
      <c r="AZ14" s="195"/>
      <c r="BA14" s="195"/>
      <c r="BB14" s="195"/>
      <c r="BC14" s="195"/>
      <c r="BD14" s="195"/>
      <c r="BE14" s="195"/>
      <c r="BF14" s="195"/>
      <c r="BH14" s="371"/>
      <c r="BI14" s="570">
        <f>'➀申告者情報の入力欄'!G6</f>
        <v>0</v>
      </c>
      <c r="BJ14" s="570"/>
      <c r="BK14" s="373"/>
      <c r="BL14" s="373"/>
      <c r="BN14" s="46" t="s">
        <v>41</v>
      </c>
      <c r="BO14" s="23"/>
      <c r="BP14" s="23"/>
      <c r="BQ14" s="23"/>
      <c r="BY14" s="23"/>
      <c r="BZ14" s="4"/>
      <c r="CA14" s="39"/>
      <c r="CB14" s="193"/>
      <c r="CC14" s="193"/>
      <c r="CD14" s="194"/>
      <c r="CE14" s="192"/>
      <c r="CF14" s="192"/>
      <c r="CG14" s="192"/>
      <c r="CH14" s="492"/>
      <c r="CI14" s="492"/>
      <c r="CJ14" s="492"/>
      <c r="CK14" s="492"/>
      <c r="CL14" s="492"/>
      <c r="CM14" s="492"/>
      <c r="CN14" s="492"/>
      <c r="CO14" s="492"/>
      <c r="CP14" s="492"/>
      <c r="CQ14" s="492"/>
      <c r="CR14" s="492"/>
      <c r="CS14" s="492"/>
      <c r="CT14" s="492"/>
    </row>
    <row r="15" spans="1:98" ht="7.5" customHeight="1">
      <c r="A15" s="578"/>
      <c r="B15" s="579"/>
      <c r="C15" s="580"/>
      <c r="D15" s="179"/>
      <c r="V15" s="179"/>
      <c r="X15" s="23"/>
      <c r="Y15" s="192"/>
      <c r="Z15" s="192"/>
      <c r="AA15" s="582"/>
      <c r="AB15" s="582"/>
      <c r="AC15" s="582"/>
      <c r="AD15" s="192"/>
      <c r="AE15" s="524"/>
      <c r="AF15" s="524"/>
      <c r="AG15" s="524"/>
      <c r="AH15" s="524"/>
      <c r="AI15" s="524"/>
      <c r="AJ15" s="524"/>
      <c r="AK15" s="524"/>
      <c r="AL15" s="524"/>
      <c r="AM15" s="524"/>
      <c r="AN15" s="524"/>
      <c r="AO15" s="524"/>
      <c r="AP15" s="524"/>
      <c r="AQ15" s="524"/>
      <c r="AS15" s="321"/>
      <c r="AT15" s="321"/>
      <c r="AU15" s="321"/>
      <c r="AV15" s="321"/>
      <c r="AW15" s="321"/>
      <c r="AX15" s="321"/>
      <c r="AY15" s="321"/>
      <c r="AZ15" s="321"/>
      <c r="BA15" s="321"/>
      <c r="BB15" s="321"/>
      <c r="BC15" s="321"/>
      <c r="BD15" s="321"/>
      <c r="BE15" s="321"/>
      <c r="BF15" s="197"/>
      <c r="BG15" s="371"/>
      <c r="BH15" s="371"/>
      <c r="BI15" s="570"/>
      <c r="BJ15" s="570"/>
      <c r="BL15" s="547" t="str">
        <f>BQ12</f>
        <v/>
      </c>
      <c r="BN15" s="47" t="s">
        <v>42</v>
      </c>
      <c r="BO15" s="519" t="s">
        <v>133</v>
      </c>
      <c r="BP15" s="519"/>
      <c r="BQ15" s="41" t="s">
        <v>132</v>
      </c>
      <c r="BR15" s="408" t="str">
        <f>IF(AND(設定!G26=設定!H27,設定!I29=設定!G24),設定!F28,"")</f>
        <v/>
      </c>
      <c r="BS15" s="409"/>
      <c r="BT15" s="410"/>
      <c r="BU15" s="461" t="str">
        <f>IF(AND(設定!G26=設定!H27,設定!I29=設定!G24),1,"")</f>
        <v/>
      </c>
      <c r="BV15" s="581"/>
      <c r="BY15" s="23"/>
      <c r="BZ15" s="4"/>
      <c r="CA15" s="39"/>
      <c r="CB15" s="512"/>
      <c r="CC15" s="512"/>
      <c r="CD15" s="512"/>
      <c r="CE15" s="192"/>
      <c r="CF15" s="192"/>
      <c r="CG15" s="192"/>
      <c r="CH15" s="492"/>
      <c r="CI15" s="492"/>
      <c r="CJ15" s="492"/>
      <c r="CK15" s="492"/>
      <c r="CL15" s="492"/>
      <c r="CM15" s="492"/>
      <c r="CN15" s="492"/>
      <c r="CO15" s="492"/>
      <c r="CP15" s="492"/>
      <c r="CQ15" s="492"/>
      <c r="CR15" s="492"/>
      <c r="CS15" s="492"/>
      <c r="CT15" s="492"/>
    </row>
    <row r="16" spans="1:98" ht="12" customHeight="1">
      <c r="A16" s="2"/>
      <c r="B16" s="7"/>
      <c r="C16" s="84" t="s">
        <v>122</v>
      </c>
      <c r="D16" s="179"/>
      <c r="V16" s="179"/>
      <c r="Y16" s="192"/>
      <c r="Z16" s="192"/>
      <c r="AA16" s="192"/>
      <c r="AB16" s="192"/>
      <c r="AC16" s="192"/>
      <c r="AD16" s="192"/>
      <c r="AE16" s="524"/>
      <c r="AF16" s="524"/>
      <c r="AG16" s="524"/>
      <c r="AH16" s="524"/>
      <c r="AI16" s="524"/>
      <c r="AJ16" s="524"/>
      <c r="AK16" s="524"/>
      <c r="AL16" s="524"/>
      <c r="AM16" s="524"/>
      <c r="AN16" s="524"/>
      <c r="AO16" s="524"/>
      <c r="AP16" s="524"/>
      <c r="AQ16" s="524"/>
      <c r="AS16" s="584" t="str">
        <f>" "&amp;'➀申告者情報の入力欄'!W12</f>
        <v xml:space="preserve"> </v>
      </c>
      <c r="AT16" s="584"/>
      <c r="AU16" s="584"/>
      <c r="AV16" s="584"/>
      <c r="AW16" s="584"/>
      <c r="AX16" s="584"/>
      <c r="AY16" s="584"/>
      <c r="AZ16" s="584"/>
      <c r="BA16" s="584"/>
      <c r="BB16" s="584"/>
      <c r="BC16" s="584"/>
      <c r="BD16" s="584"/>
      <c r="BE16" s="584"/>
      <c r="BF16" s="197"/>
      <c r="BG16" s="371"/>
      <c r="BH16" s="371"/>
      <c r="BI16" s="570"/>
      <c r="BJ16" s="570"/>
      <c r="BK16" s="374"/>
      <c r="BL16" s="547"/>
      <c r="BN16" s="23"/>
      <c r="BO16" s="519" t="s">
        <v>134</v>
      </c>
      <c r="BP16" s="519"/>
      <c r="BQ16" s="18" t="str">
        <f>②扶養親族等の情報入力欄!S26</f>
        <v>特定</v>
      </c>
      <c r="BR16" s="108" t="s">
        <v>231</v>
      </c>
      <c r="BY16" s="23"/>
      <c r="BZ16" s="4"/>
      <c r="CA16" s="39"/>
      <c r="CB16" s="512"/>
      <c r="CC16" s="512"/>
      <c r="CD16" s="512"/>
      <c r="CE16" s="192"/>
      <c r="CF16" s="192"/>
      <c r="CG16" s="192"/>
      <c r="CH16" s="491"/>
      <c r="CI16" s="491"/>
      <c r="CJ16" s="491"/>
      <c r="CK16" s="491"/>
      <c r="CL16" s="491"/>
      <c r="CM16" s="491"/>
      <c r="CN16" s="491"/>
      <c r="CO16" s="491"/>
      <c r="CP16" s="491"/>
      <c r="CQ16" s="491"/>
      <c r="CR16" s="491"/>
      <c r="CS16" s="491"/>
      <c r="CT16" s="491"/>
    </row>
    <row r="17" spans="1:98" ht="9.75" customHeight="1">
      <c r="A17" s="82">
        <v>1</v>
      </c>
      <c r="B17" s="83" t="s">
        <v>57</v>
      </c>
      <c r="C17" s="84" t="s">
        <v>251</v>
      </c>
      <c r="D17" s="179"/>
      <c r="V17" s="179"/>
      <c r="X17" s="516" t="s">
        <v>38</v>
      </c>
      <c r="Y17" s="516"/>
      <c r="Z17" s="516"/>
      <c r="AA17" s="516"/>
      <c r="AB17" s="516"/>
      <c r="AF17" s="16">
        <v>1</v>
      </c>
      <c r="AG17" s="16">
        <v>2</v>
      </c>
      <c r="AH17" s="16">
        <v>3</v>
      </c>
      <c r="AI17" s="16">
        <v>4</v>
      </c>
      <c r="AJ17" s="16">
        <v>5</v>
      </c>
      <c r="AK17" s="16">
        <v>6</v>
      </c>
      <c r="AL17" s="16">
        <v>7</v>
      </c>
      <c r="AM17" s="16">
        <v>8</v>
      </c>
      <c r="AN17" s="16">
        <v>9</v>
      </c>
      <c r="AO17" s="16">
        <v>10</v>
      </c>
      <c r="AP17" s="16">
        <v>11</v>
      </c>
      <c r="AQ17" s="16">
        <v>12</v>
      </c>
      <c r="BN17" s="41" t="str">
        <f>②扶養親族等の情報入力欄!O6</f>
        <v>該当</v>
      </c>
      <c r="BO17" s="23">
        <f>②扶養親族等の情報入力欄!J2</f>
        <v>8</v>
      </c>
      <c r="BP17" s="23"/>
      <c r="BQ17" s="22">
        <f>②扶養親族等の情報入力欄!H2</f>
        <v>6</v>
      </c>
      <c r="BY17" s="23"/>
      <c r="BZ17" s="4"/>
      <c r="CA17" s="39"/>
      <c r="CB17" s="192"/>
      <c r="CC17" s="192"/>
      <c r="CD17" s="193"/>
      <c r="CE17" s="192"/>
      <c r="CF17" s="192"/>
      <c r="CG17" s="192"/>
      <c r="CH17" s="491"/>
      <c r="CI17" s="491"/>
      <c r="CJ17" s="491"/>
      <c r="CK17" s="491"/>
      <c r="CL17" s="491"/>
      <c r="CM17" s="491"/>
      <c r="CN17" s="491"/>
      <c r="CO17" s="491"/>
      <c r="CP17" s="491"/>
      <c r="CQ17" s="491"/>
      <c r="CR17" s="491"/>
      <c r="CS17" s="491"/>
      <c r="CT17" s="491"/>
    </row>
    <row r="18" spans="1:98" ht="9.75" customHeight="1">
      <c r="A18" s="50">
        <v>2</v>
      </c>
      <c r="B18" s="51" t="s">
        <v>57</v>
      </c>
      <c r="C18" s="84" t="str">
        <f ca="1">IF(MAX($B$29:$C$29)&lt;A18,"-","〇")</f>
        <v>-</v>
      </c>
      <c r="D18" s="179"/>
      <c r="V18" s="179"/>
      <c r="Y18" s="1"/>
      <c r="Z18" s="10"/>
      <c r="AA18" s="10">
        <f>②扶養親族等の情報入力欄!F2</f>
        <v>4</v>
      </c>
      <c r="AB18" s="10"/>
      <c r="AC18" s="10"/>
      <c r="AD18" s="10"/>
      <c r="AE18" s="10">
        <f>②扶養親族等の情報入力欄!G2</f>
        <v>5</v>
      </c>
      <c r="AF18" s="10"/>
      <c r="AG18" s="10">
        <f>②扶養親族等の情報入力欄!I2</f>
        <v>7</v>
      </c>
      <c r="AH18" s="10"/>
      <c r="AI18" s="10"/>
      <c r="AJ18" s="10"/>
      <c r="AK18" s="10"/>
      <c r="AL18" s="10"/>
      <c r="AM18" s="10"/>
      <c r="AN18" s="10"/>
      <c r="AO18" s="10"/>
      <c r="AP18" s="10"/>
      <c r="AQ18" s="10"/>
      <c r="AR18" s="10"/>
      <c r="AS18" s="10"/>
      <c r="AT18" s="10">
        <f>②扶養親族等の情報入力欄!V2</f>
        <v>20</v>
      </c>
      <c r="AU18" s="10">
        <f>②扶養親族等の情報入力欄!K2</f>
        <v>9</v>
      </c>
      <c r="AV18" s="10"/>
      <c r="AW18" s="10"/>
      <c r="AX18" s="10"/>
      <c r="AY18" s="10"/>
      <c r="AZ18" s="10"/>
      <c r="BA18" s="10"/>
      <c r="BB18" s="10"/>
      <c r="BC18" s="10"/>
      <c r="BD18" s="10"/>
      <c r="BE18" s="96">
        <f>②扶養親族等の情報入力欄!M2</f>
        <v>11</v>
      </c>
      <c r="BF18" s="96">
        <f>②扶養親族等の情報入力欄!N2</f>
        <v>12</v>
      </c>
      <c r="BG18" s="97" t="str">
        <f>設定!C15</f>
        <v>申告者と同じ</v>
      </c>
      <c r="BH18" s="10" t="str">
        <f>②扶養親族等の情報入力欄!M5</f>
        <v>同居</v>
      </c>
      <c r="BI18" s="10"/>
      <c r="BJ18" s="11"/>
      <c r="BN18" s="23">
        <f>②扶養親族等の情報入力欄!O2</f>
        <v>13</v>
      </c>
      <c r="BO18" s="23"/>
      <c r="BP18" s="23"/>
      <c r="BQ18" s="22">
        <f>②扶養親族等の情報入力欄!S2</f>
        <v>17</v>
      </c>
      <c r="BR18">
        <v>16</v>
      </c>
    </row>
    <row r="19" spans="1:98" ht="9.75" customHeight="1">
      <c r="A19" s="50">
        <v>3</v>
      </c>
      <c r="B19" s="51" t="s">
        <v>57</v>
      </c>
      <c r="C19" s="84" t="str">
        <f ca="1">IF(MAX($B$29:$C$29)&lt;A19,"-","〇")</f>
        <v>-</v>
      </c>
      <c r="D19" s="179"/>
      <c r="V19" s="179"/>
      <c r="W19" s="465">
        <f>IF(W8=1,1,②扶養親族等の情報入力欄!C39)</f>
        <v>1</v>
      </c>
      <c r="Y19" s="198"/>
      <c r="Z19" s="271"/>
      <c r="AA19" s="525">
        <f ca="1">VLOOKUP(W19,扶養,AE$18)</f>
        <v>0</v>
      </c>
      <c r="AB19" s="525"/>
      <c r="AC19" s="525"/>
      <c r="AD19" s="525"/>
      <c r="AE19" s="525"/>
      <c r="AF19" s="518" t="str">
        <f ca="1">IFERROR(IF($BQ20*1=0,"",MID($BQ20,AF$17,1)),MID($BQ20,AF$17,1))</f>
        <v/>
      </c>
      <c r="AG19" s="518" t="str">
        <f ca="1">MID($BQ20,AG$17,1)</f>
        <v/>
      </c>
      <c r="AH19" s="518" t="str">
        <f t="shared" ref="AH19" ca="1" si="1">MID($BQ20,AH$17,1)</f>
        <v/>
      </c>
      <c r="AI19" s="518" t="str">
        <f t="shared" ref="AI19" ca="1" si="2">MID($BQ20,AI$17,1)</f>
        <v/>
      </c>
      <c r="AJ19" s="518" t="str">
        <f t="shared" ref="AJ19" ca="1" si="3">MID($BQ20,AJ$17,1)</f>
        <v/>
      </c>
      <c r="AK19" s="518" t="str">
        <f t="shared" ref="AK19" ca="1" si="4">MID($BQ20,AK$17,1)</f>
        <v/>
      </c>
      <c r="AL19" s="518" t="str">
        <f t="shared" ref="AL19" ca="1" si="5">MID($BQ20,AL$17,1)</f>
        <v/>
      </c>
      <c r="AM19" s="518" t="str">
        <f t="shared" ref="AM19" ca="1" si="6">MID($BQ20,AM$17,1)</f>
        <v/>
      </c>
      <c r="AN19" s="518" t="str">
        <f t="shared" ref="AN19" ca="1" si="7">MID($BQ20,AN$17,1)</f>
        <v/>
      </c>
      <c r="AO19" s="518" t="str">
        <f t="shared" ref="AO19" ca="1" si="8">MID($BQ20,AO$17,1)</f>
        <v/>
      </c>
      <c r="AP19" s="518" t="str">
        <f t="shared" ref="AP19" ca="1" si="9">MID($BQ20,AP$17,1)</f>
        <v/>
      </c>
      <c r="AQ19" s="518" t="str">
        <f t="shared" ref="AQ19" ca="1" si="10">MID($BQ20,AQ$17,1)</f>
        <v/>
      </c>
      <c r="AR19" s="199"/>
      <c r="AS19" s="227"/>
      <c r="AT19" s="195"/>
      <c r="AU19" s="200"/>
      <c r="AV19" s="201"/>
      <c r="AW19" s="201"/>
      <c r="AX19" s="201"/>
      <c r="AY19" s="201"/>
      <c r="AZ19" s="201"/>
      <c r="BA19" s="201"/>
      <c r="BB19" s="201"/>
      <c r="BC19" s="553">
        <f ca="1">IF(VLOOKUP(W19,扶養,BE$18)=$BH$18,BG$18,VLOOKUP(W19,扶養,BF$18))</f>
        <v>0</v>
      </c>
      <c r="BD19" s="553"/>
      <c r="BE19" s="553"/>
      <c r="BF19" s="553"/>
      <c r="BG19" s="553"/>
      <c r="BH19" s="553"/>
      <c r="BI19" s="553"/>
      <c r="BJ19" s="202"/>
      <c r="BK19" s="28"/>
      <c r="BL19" s="28"/>
      <c r="BN19">
        <f>②扶養親族等の情報入力欄!U2</f>
        <v>19</v>
      </c>
      <c r="CB19" s="490"/>
      <c r="CC19" s="490"/>
      <c r="CD19" s="490"/>
      <c r="CE19" s="490"/>
      <c r="CF19" s="490"/>
      <c r="CG19" s="490"/>
      <c r="CH19" s="490"/>
      <c r="CI19" s="490"/>
      <c r="CJ19" s="490"/>
      <c r="CK19" s="490"/>
      <c r="CL19" s="490"/>
    </row>
    <row r="20" spans="1:98" ht="9.75" customHeight="1">
      <c r="A20" s="50">
        <v>4</v>
      </c>
      <c r="B20" s="51" t="s">
        <v>57</v>
      </c>
      <c r="C20" s="84" t="str">
        <f ca="1">IF(MAX($B$29:$C$29)&lt;A20,"-","〇")</f>
        <v>-</v>
      </c>
      <c r="D20" s="179"/>
      <c r="V20" s="179"/>
      <c r="W20" s="466"/>
      <c r="Y20" s="198"/>
      <c r="Z20" s="271"/>
      <c r="AA20" s="526">
        <f ca="1">VLOOKUP(W19,扶養,AA$18)</f>
        <v>0</v>
      </c>
      <c r="AB20" s="526"/>
      <c r="AC20" s="526"/>
      <c r="AD20" s="526"/>
      <c r="AE20" s="526"/>
      <c r="AF20" s="518"/>
      <c r="AG20" s="518"/>
      <c r="AH20" s="518"/>
      <c r="AI20" s="518"/>
      <c r="AJ20" s="518"/>
      <c r="AK20" s="518"/>
      <c r="AL20" s="518"/>
      <c r="AM20" s="518"/>
      <c r="AN20" s="518"/>
      <c r="AO20" s="518"/>
      <c r="AP20" s="518"/>
      <c r="AQ20" s="518"/>
      <c r="AR20" s="360"/>
      <c r="AT20" s="200"/>
      <c r="AU20" s="200"/>
      <c r="AV20" s="201"/>
      <c r="AW20" s="201"/>
      <c r="AX20" s="201"/>
      <c r="AY20" s="201"/>
      <c r="AZ20" s="201"/>
      <c r="BA20" s="201"/>
      <c r="BB20" s="201"/>
      <c r="BC20" s="553"/>
      <c r="BD20" s="553"/>
      <c r="BE20" s="553"/>
      <c r="BF20" s="553"/>
      <c r="BG20" s="553"/>
      <c r="BH20" s="553"/>
      <c r="BI20" s="553"/>
      <c r="BJ20" s="202"/>
      <c r="BK20" s="28"/>
      <c r="BL20" s="28"/>
      <c r="BM20" t="s">
        <v>0</v>
      </c>
      <c r="BN20" s="38">
        <f ca="1">VLOOKUP(W19,扶養,BN$18)</f>
        <v>0</v>
      </c>
      <c r="BO20" s="521">
        <f ca="1">VLOOKUP(W19,扶養,BO$17)</f>
        <v>0</v>
      </c>
      <c r="BP20" s="522"/>
      <c r="BQ20" s="94">
        <f ca="1">IF(BU$15=1,BR$15,VLOOKUP(W19,扶養,BQ$17))</f>
        <v>0</v>
      </c>
      <c r="CB20" s="490"/>
      <c r="CC20" s="490"/>
      <c r="CD20" s="490"/>
      <c r="CE20" s="490"/>
      <c r="CF20" s="490"/>
      <c r="CG20" s="490"/>
      <c r="CH20" s="490"/>
      <c r="CI20" s="490"/>
      <c r="CJ20" s="490"/>
      <c r="CK20" s="490"/>
      <c r="CL20" s="490"/>
    </row>
    <row r="21" spans="1:98" ht="9.75" customHeight="1">
      <c r="A21" s="50">
        <v>5</v>
      </c>
      <c r="B21" s="51" t="s">
        <v>57</v>
      </c>
      <c r="C21" s="84" t="str">
        <f ca="1">IF(MAX($B$29:$C$29)&lt;A21,"-","〇")</f>
        <v>-</v>
      </c>
      <c r="D21" s="179"/>
      <c r="V21" s="179"/>
      <c r="W21" s="466"/>
      <c r="Y21" s="198"/>
      <c r="Z21" s="272"/>
      <c r="AA21" s="526"/>
      <c r="AB21" s="526"/>
      <c r="AC21" s="526"/>
      <c r="AD21" s="526"/>
      <c r="AE21" s="526"/>
      <c r="AF21" s="526"/>
      <c r="AG21" s="526"/>
      <c r="AH21" s="526"/>
      <c r="AI21" s="526"/>
      <c r="AJ21" s="562" t="str">
        <f ca="1">BO21</f>
        <v/>
      </c>
      <c r="AK21" s="563"/>
      <c r="AL21" s="534" t="str">
        <f ca="1">IF(BO20=0,"",BO20)</f>
        <v/>
      </c>
      <c r="AM21" s="534"/>
      <c r="AN21" s="537" t="str">
        <f ca="1">IF(BO20=0,"",BO20)</f>
        <v/>
      </c>
      <c r="AO21" s="537"/>
      <c r="AP21" s="538" t="str">
        <f ca="1">IF(BO20=0,"",BO20)</f>
        <v/>
      </c>
      <c r="AQ21" s="538"/>
      <c r="AR21" s="547"/>
      <c r="AT21" s="520" t="str">
        <f ca="1">IF(VLOOKUP(W19,扶養,AT$18)&gt;0,TEXT(VLOOKUP(W19,扶養,AU$18),"#,##0"),"")</f>
        <v/>
      </c>
      <c r="AU21" s="520"/>
      <c r="AV21" s="201"/>
      <c r="AW21" s="201"/>
      <c r="AX21" s="201"/>
      <c r="AY21" s="201"/>
      <c r="AZ21" s="201"/>
      <c r="BA21" s="201"/>
      <c r="BB21" s="201"/>
      <c r="BC21" s="553"/>
      <c r="BD21" s="553"/>
      <c r="BE21" s="553"/>
      <c r="BF21" s="553"/>
      <c r="BG21" s="553"/>
      <c r="BH21" s="553"/>
      <c r="BI21" s="553"/>
      <c r="BJ21" s="202"/>
      <c r="BK21" s="28"/>
      <c r="BL21" s="28"/>
      <c r="BN21" s="29"/>
      <c r="BO21" s="532" t="str">
        <f ca="1">IF(BO20=0,"",LEFT(DATESTRING(BO20),2))</f>
        <v/>
      </c>
      <c r="BP21" s="533"/>
      <c r="BQ21" s="94">
        <f ca="1">VLOOKUP(W19,扶養,BQ$18)</f>
        <v>0</v>
      </c>
      <c r="BR21" s="108" t="str">
        <f ca="1">VLOOKUP(W19,扶養,BR$18)</f>
        <v/>
      </c>
      <c r="CB21" s="490"/>
      <c r="CC21" s="490"/>
      <c r="CD21" s="490"/>
      <c r="CE21" s="490"/>
      <c r="CF21" s="490"/>
      <c r="CG21" s="490"/>
      <c r="CH21" s="490"/>
      <c r="CI21" s="490"/>
      <c r="CJ21" s="490"/>
      <c r="CK21" s="490"/>
      <c r="CL21" s="490"/>
    </row>
    <row r="22" spans="1:98" ht="9.75" customHeight="1">
      <c r="A22" s="514" t="s">
        <v>58</v>
      </c>
      <c r="B22" s="515"/>
      <c r="C22" s="84"/>
      <c r="D22" s="179"/>
      <c r="V22" s="179"/>
      <c r="W22" s="517"/>
      <c r="Y22" s="274"/>
      <c r="Z22" s="275" t="str">
        <f ca="1">IF(設定!$H$31=1,BR21,"")</f>
        <v/>
      </c>
      <c r="AA22" s="526"/>
      <c r="AB22" s="526"/>
      <c r="AC22" s="526"/>
      <c r="AD22" s="526"/>
      <c r="AE22" s="526"/>
      <c r="AF22" s="526"/>
      <c r="AG22" s="526"/>
      <c r="AH22" s="526"/>
      <c r="AI22" s="526"/>
      <c r="AJ22" s="563"/>
      <c r="AK22" s="563"/>
      <c r="AL22" s="534"/>
      <c r="AM22" s="534"/>
      <c r="AN22" s="537"/>
      <c r="AO22" s="537"/>
      <c r="AP22" s="538"/>
      <c r="AQ22" s="538"/>
      <c r="AR22" s="547"/>
      <c r="AT22" s="520"/>
      <c r="AU22" s="520"/>
      <c r="AV22" s="201"/>
      <c r="AW22" s="201"/>
      <c r="AX22" s="201"/>
      <c r="AY22" s="201"/>
      <c r="AZ22" s="201"/>
      <c r="BA22" s="201"/>
      <c r="BB22" s="201"/>
      <c r="BC22" s="553"/>
      <c r="BD22" s="553"/>
      <c r="BE22" s="553"/>
      <c r="BF22" s="553"/>
      <c r="BG22" s="553"/>
      <c r="BH22" s="553"/>
      <c r="BI22" s="553"/>
      <c r="BJ22" s="202"/>
      <c r="BK22" s="28"/>
      <c r="BL22" s="28"/>
      <c r="BN22" s="29"/>
      <c r="CB22" s="490"/>
      <c r="CC22" s="490"/>
      <c r="CD22" s="490"/>
      <c r="CE22" s="490"/>
      <c r="CF22" s="490"/>
      <c r="CG22" s="490"/>
      <c r="CH22" s="490"/>
      <c r="CI22" s="490"/>
      <c r="CJ22" s="490"/>
      <c r="CK22" s="490"/>
      <c r="CL22" s="490"/>
    </row>
    <row r="23" spans="1:98" ht="11.25" customHeight="1">
      <c r="D23" s="179"/>
      <c r="V23" s="179"/>
      <c r="W23" s="465">
        <f>W8*4-2</f>
        <v>2</v>
      </c>
      <c r="Y23" s="198"/>
      <c r="Z23" s="271">
        <f>IF(設定!$H$31=1,BR22,"")</f>
        <v>0</v>
      </c>
      <c r="AA23" s="525">
        <f ca="1">VLOOKUP(W23,扶養,AE$18)</f>
        <v>0</v>
      </c>
      <c r="AB23" s="525"/>
      <c r="AC23" s="525"/>
      <c r="AD23" s="525"/>
      <c r="AE23" s="525"/>
      <c r="AF23" s="525" t="str">
        <f ca="1">IFERROR(IF($BQ24*1=0,"",MID($BQ24,AF$17,1)),MID($BQ24,AF$17,1))</f>
        <v/>
      </c>
      <c r="AG23" s="525" t="str">
        <f t="shared" ref="AG23:AQ23" ca="1" si="11">MID($BQ24,AG$17,1)</f>
        <v/>
      </c>
      <c r="AH23" s="525" t="str">
        <f t="shared" ca="1" si="11"/>
        <v/>
      </c>
      <c r="AI23" s="525" t="str">
        <f t="shared" ca="1" si="11"/>
        <v/>
      </c>
      <c r="AJ23" s="525" t="str">
        <f t="shared" ca="1" si="11"/>
        <v/>
      </c>
      <c r="AK23" s="525" t="str">
        <f t="shared" ca="1" si="11"/>
        <v/>
      </c>
      <c r="AL23" s="525" t="str">
        <f t="shared" ca="1" si="11"/>
        <v/>
      </c>
      <c r="AM23" s="525" t="str">
        <f t="shared" ca="1" si="11"/>
        <v/>
      </c>
      <c r="AN23" s="525" t="str">
        <f t="shared" ca="1" si="11"/>
        <v/>
      </c>
      <c r="AO23" s="525" t="str">
        <f t="shared" ca="1" si="11"/>
        <v/>
      </c>
      <c r="AP23" s="525" t="str">
        <f t="shared" ca="1" si="11"/>
        <v/>
      </c>
      <c r="AQ23" s="525" t="str">
        <f t="shared" ca="1" si="11"/>
        <v/>
      </c>
      <c r="AR23" s="361" t="str">
        <f ca="1">IF(AND(BN25="老人",BN24=BN$17),$BR$6,"")</f>
        <v/>
      </c>
      <c r="AT23" s="197"/>
      <c r="AU23" s="200"/>
      <c r="AV23" s="201"/>
      <c r="AW23" s="201"/>
      <c r="AX23" s="201"/>
      <c r="AY23" s="201"/>
      <c r="AZ23" s="201"/>
      <c r="BA23" s="201"/>
      <c r="BB23" s="201"/>
      <c r="BC23" s="553">
        <f ca="1">IF(VLOOKUP(W23,扶養,BE$18)=$BH$18,BG$18,VLOOKUP(W23,扶養,BF$18))</f>
        <v>0</v>
      </c>
      <c r="BD23" s="553"/>
      <c r="BE23" s="553"/>
      <c r="BF23" s="553"/>
      <c r="BG23" s="553"/>
      <c r="BH23" s="553"/>
      <c r="BI23" s="553"/>
      <c r="BJ23" s="202"/>
      <c r="BK23" s="28"/>
      <c r="BL23" s="28"/>
      <c r="CB23" s="490"/>
      <c r="CC23" s="490"/>
      <c r="CD23" s="490"/>
      <c r="CE23" s="490"/>
      <c r="CF23" s="490"/>
      <c r="CG23" s="490"/>
      <c r="CH23" s="490"/>
      <c r="CI23" s="490"/>
      <c r="CJ23" s="490"/>
      <c r="CK23" s="490"/>
      <c r="CL23" s="490"/>
    </row>
    <row r="24" spans="1:98" ht="11.25" customHeight="1">
      <c r="D24" s="179"/>
      <c r="V24" s="179"/>
      <c r="W24" s="466"/>
      <c r="Y24" s="198"/>
      <c r="Z24" s="271"/>
      <c r="AA24" s="526">
        <f ca="1">VLOOKUP(W23,扶養,AA$18)</f>
        <v>0</v>
      </c>
      <c r="AB24" s="526"/>
      <c r="AC24" s="526"/>
      <c r="AD24" s="526"/>
      <c r="AE24" s="526"/>
      <c r="AF24" s="525"/>
      <c r="AG24" s="525"/>
      <c r="AH24" s="525"/>
      <c r="AI24" s="525"/>
      <c r="AJ24" s="525"/>
      <c r="AK24" s="525"/>
      <c r="AL24" s="525"/>
      <c r="AM24" s="525"/>
      <c r="AN24" s="525"/>
      <c r="AO24" s="525"/>
      <c r="AP24" s="525"/>
      <c r="AQ24" s="525"/>
      <c r="AR24" s="361" t="str">
        <f ca="1">IF(AND(BN25="老人",BN24&lt;&gt;BN$17),$BR$6,"")</f>
        <v/>
      </c>
      <c r="AT24" s="200"/>
      <c r="AU24" s="200"/>
      <c r="AV24" s="201"/>
      <c r="AW24" s="201"/>
      <c r="AX24" s="201"/>
      <c r="AY24" s="201"/>
      <c r="AZ24" s="201"/>
      <c r="BA24" s="201"/>
      <c r="BB24" s="201"/>
      <c r="BC24" s="553"/>
      <c r="BD24" s="553"/>
      <c r="BE24" s="553"/>
      <c r="BF24" s="553"/>
      <c r="BG24" s="553"/>
      <c r="BH24" s="553"/>
      <c r="BI24" s="553"/>
      <c r="BJ24" s="202"/>
      <c r="BK24" s="28"/>
      <c r="BL24" s="28"/>
      <c r="BN24" s="93">
        <f ca="1">VLOOKUP(W23,扶養,BN$18)</f>
        <v>0</v>
      </c>
      <c r="BO24" s="521">
        <f ca="1">VLOOKUP(W23,扶養,BO$17)</f>
        <v>0</v>
      </c>
      <c r="BP24" s="522"/>
      <c r="BQ24" s="94">
        <f ca="1">IF(BU$15=1,BR$15,VLOOKUP(W23,扶養,BQ$17))</f>
        <v>0</v>
      </c>
    </row>
    <row r="25" spans="1:98" ht="11.25" customHeight="1">
      <c r="D25" s="179"/>
      <c r="V25" s="179"/>
      <c r="W25" s="466"/>
      <c r="Y25" s="198"/>
      <c r="AA25" s="526"/>
      <c r="AB25" s="526"/>
      <c r="AC25" s="526"/>
      <c r="AD25" s="526"/>
      <c r="AE25" s="526"/>
      <c r="AF25" s="526">
        <f ca="1">VLOOKUP(W23,扶養,AG$18)</f>
        <v>0</v>
      </c>
      <c r="AG25" s="526"/>
      <c r="AH25" s="526"/>
      <c r="AI25" s="526"/>
      <c r="AJ25" s="562" t="str">
        <f ca="1">BO25</f>
        <v/>
      </c>
      <c r="AK25" s="563"/>
      <c r="AL25" s="534" t="str">
        <f ca="1">IF(BO24=0,"",BO24)</f>
        <v/>
      </c>
      <c r="AM25" s="534"/>
      <c r="AN25" s="537" t="str">
        <f ca="1">IF(BO24=0,"",BO24)</f>
        <v/>
      </c>
      <c r="AO25" s="537"/>
      <c r="AP25" s="538" t="str">
        <f ca="1">IF(BO24=0,"",BO24)</f>
        <v/>
      </c>
      <c r="AQ25" s="538"/>
      <c r="AR25" s="539" t="str">
        <f ca="1">IF(BQ25=BQ$16,$BR$6,"")</f>
        <v/>
      </c>
      <c r="AT25" s="520" t="str">
        <f ca="1">IF(VLOOKUP(W23,扶養,AT$18)&gt;0,TEXT(VLOOKUP(W23,扶養,AU$18),"#,##0"),"")</f>
        <v/>
      </c>
      <c r="AU25" s="520"/>
      <c r="AV25" s="201"/>
      <c r="AW25" s="201"/>
      <c r="AX25" s="201"/>
      <c r="AY25" s="201"/>
      <c r="AZ25" s="201"/>
      <c r="BA25" s="201"/>
      <c r="BB25" s="201"/>
      <c r="BC25" s="553"/>
      <c r="BD25" s="553"/>
      <c r="BE25" s="553"/>
      <c r="BF25" s="553"/>
      <c r="BG25" s="553"/>
      <c r="BH25" s="553"/>
      <c r="BI25" s="553"/>
      <c r="BJ25" s="202"/>
      <c r="BK25" s="28"/>
      <c r="BL25" s="28"/>
      <c r="BN25" s="29">
        <f ca="1">VLOOKUP(W23,扶養,BN$19)</f>
        <v>0</v>
      </c>
      <c r="BO25" s="532" t="str">
        <f ca="1">IF(BO24=0,"",LEFT(DATESTRING(BO24),2))</f>
        <v/>
      </c>
      <c r="BP25" s="533"/>
      <c r="BQ25" s="94">
        <f ca="1">VLOOKUP(W23,扶養,BQ$18)</f>
        <v>0</v>
      </c>
      <c r="BR25" s="108">
        <f ca="1">VLOOKUP(W23,扶養,BR$18)</f>
        <v>0</v>
      </c>
    </row>
    <row r="26" spans="1:98" ht="11.25" customHeight="1">
      <c r="D26" s="179"/>
      <c r="V26" s="179"/>
      <c r="W26" s="517"/>
      <c r="Y26" s="198"/>
      <c r="Z26" s="271">
        <f ca="1">IF(設定!$H$31=1,BR25,"")</f>
        <v>0</v>
      </c>
      <c r="AA26" s="526"/>
      <c r="AB26" s="526"/>
      <c r="AC26" s="526"/>
      <c r="AD26" s="526"/>
      <c r="AE26" s="526"/>
      <c r="AF26" s="526"/>
      <c r="AG26" s="526"/>
      <c r="AH26" s="526"/>
      <c r="AI26" s="526"/>
      <c r="AJ26" s="563"/>
      <c r="AK26" s="563"/>
      <c r="AL26" s="534"/>
      <c r="AM26" s="534"/>
      <c r="AN26" s="537"/>
      <c r="AO26" s="537"/>
      <c r="AP26" s="538"/>
      <c r="AQ26" s="538"/>
      <c r="AR26" s="539"/>
      <c r="AT26" s="520"/>
      <c r="AU26" s="520"/>
      <c r="AV26" s="201"/>
      <c r="AW26" s="201"/>
      <c r="AX26" s="201"/>
      <c r="AY26" s="201"/>
      <c r="AZ26" s="201"/>
      <c r="BA26" s="201"/>
      <c r="BB26" s="201"/>
      <c r="BC26" s="553"/>
      <c r="BD26" s="553"/>
      <c r="BE26" s="553"/>
      <c r="BF26" s="553"/>
      <c r="BG26" s="553"/>
      <c r="BH26" s="553"/>
      <c r="BI26" s="553"/>
      <c r="BJ26" s="202"/>
      <c r="BK26" s="28"/>
      <c r="BL26" s="28"/>
      <c r="BN26" s="29"/>
    </row>
    <row r="27" spans="1:98" ht="11.25" customHeight="1">
      <c r="A27" s="87" t="s">
        <v>111</v>
      </c>
      <c r="B27" s="86" t="s">
        <v>112</v>
      </c>
      <c r="C27" s="41" t="s">
        <v>110</v>
      </c>
      <c r="D27" s="179"/>
      <c r="V27" s="179"/>
      <c r="W27" s="465">
        <f>W23+1</f>
        <v>3</v>
      </c>
      <c r="Y27" s="198"/>
      <c r="Z27" s="271"/>
      <c r="AA27" s="525">
        <f ca="1">VLOOKUP(W27,扶養,AE$18)</f>
        <v>0</v>
      </c>
      <c r="AB27" s="525"/>
      <c r="AC27" s="525"/>
      <c r="AD27" s="525"/>
      <c r="AE27" s="525"/>
      <c r="AF27" s="525" t="str">
        <f ca="1">IFERROR(IF($BQ28*1=0,"",MID($BQ28,AF$17,1)),MID($BQ28,AF$17,1))</f>
        <v/>
      </c>
      <c r="AG27" s="525" t="str">
        <f ca="1">MID($BQ28,AG$17,1)</f>
        <v/>
      </c>
      <c r="AH27" s="525" t="str">
        <f t="shared" ref="AH27" ca="1" si="12">MID($BQ28,AH$17,1)</f>
        <v/>
      </c>
      <c r="AI27" s="525" t="str">
        <f t="shared" ref="AI27" ca="1" si="13">MID($BQ28,AI$17,1)</f>
        <v/>
      </c>
      <c r="AJ27" s="525" t="str">
        <f t="shared" ref="AJ27" ca="1" si="14">MID($BQ28,AJ$17,1)</f>
        <v/>
      </c>
      <c r="AK27" s="525" t="str">
        <f t="shared" ref="AK27" ca="1" si="15">MID($BQ28,AK$17,1)</f>
        <v/>
      </c>
      <c r="AL27" s="525" t="str">
        <f t="shared" ref="AL27" ca="1" si="16">MID($BQ28,AL$17,1)</f>
        <v/>
      </c>
      <c r="AM27" s="525" t="str">
        <f t="shared" ref="AM27" ca="1" si="17">MID($BQ28,AM$17,1)</f>
        <v/>
      </c>
      <c r="AN27" s="525" t="str">
        <f t="shared" ref="AN27" ca="1" si="18">MID($BQ28,AN$17,1)</f>
        <v/>
      </c>
      <c r="AO27" s="525" t="str">
        <f t="shared" ref="AO27" ca="1" si="19">MID($BQ28,AO$17,1)</f>
        <v/>
      </c>
      <c r="AP27" s="525" t="str">
        <f t="shared" ref="AP27" ca="1" si="20">MID($BQ28,AP$17,1)</f>
        <v/>
      </c>
      <c r="AQ27" s="525" t="str">
        <f t="shared" ref="AQ27" ca="1" si="21">MID($BQ28,AQ$17,1)</f>
        <v/>
      </c>
      <c r="AR27" s="361" t="str">
        <f ca="1">IF(AND(BN29="老人",BN28=BN$17),$BR$6,"")</f>
        <v/>
      </c>
      <c r="AT27" s="197"/>
      <c r="AU27" s="200"/>
      <c r="AV27" s="201"/>
      <c r="AW27" s="201"/>
      <c r="AX27" s="201"/>
      <c r="AY27" s="201"/>
      <c r="AZ27" s="201"/>
      <c r="BA27" s="201"/>
      <c r="BB27" s="201"/>
      <c r="BC27" s="553">
        <f ca="1">IF(VLOOKUP(W27,扶養,BE$18)=$BH$18,BG$18,VLOOKUP(W27,扶養,BF$18))</f>
        <v>0</v>
      </c>
      <c r="BD27" s="553"/>
      <c r="BE27" s="553"/>
      <c r="BF27" s="553"/>
      <c r="BG27" s="553"/>
      <c r="BH27" s="553"/>
      <c r="BI27" s="553"/>
      <c r="BJ27" s="202"/>
      <c r="BK27" s="28"/>
      <c r="BL27" s="28"/>
    </row>
    <row r="28" spans="1:98" ht="11.25" customHeight="1">
      <c r="A28" s="84" t="s">
        <v>108</v>
      </c>
      <c r="B28" s="85">
        <f ca="1">②扶養親族等の情報入力欄!C39-2</f>
        <v>0</v>
      </c>
      <c r="C28" s="85">
        <f ca="1">②扶養親族等の情報入力欄!D39-1</f>
        <v>0</v>
      </c>
      <c r="D28" s="179"/>
      <c r="V28" s="179"/>
      <c r="W28" s="466"/>
      <c r="Y28" s="198"/>
      <c r="Z28" s="272"/>
      <c r="AA28" s="526">
        <f ca="1">VLOOKUP(W27,扶養,AA$18)</f>
        <v>0</v>
      </c>
      <c r="AB28" s="526"/>
      <c r="AC28" s="526"/>
      <c r="AD28" s="526"/>
      <c r="AE28" s="526"/>
      <c r="AF28" s="525"/>
      <c r="AG28" s="525"/>
      <c r="AH28" s="525"/>
      <c r="AI28" s="525"/>
      <c r="AJ28" s="525"/>
      <c r="AK28" s="525"/>
      <c r="AL28" s="525"/>
      <c r="AM28" s="525"/>
      <c r="AN28" s="525"/>
      <c r="AO28" s="525"/>
      <c r="AP28" s="525"/>
      <c r="AQ28" s="525"/>
      <c r="AR28" s="361" t="str">
        <f ca="1">IF(AND(BN29="老人",BN28&lt;&gt;BN$17),$BR$6,"")</f>
        <v/>
      </c>
      <c r="AT28" s="200"/>
      <c r="AU28" s="200"/>
      <c r="AV28" s="201"/>
      <c r="AW28" s="201"/>
      <c r="AX28" s="201"/>
      <c r="AY28" s="201"/>
      <c r="AZ28" s="201"/>
      <c r="BA28" s="201"/>
      <c r="BB28" s="201"/>
      <c r="BC28" s="553"/>
      <c r="BD28" s="553"/>
      <c r="BE28" s="553"/>
      <c r="BF28" s="553"/>
      <c r="BG28" s="553"/>
      <c r="BH28" s="553"/>
      <c r="BI28" s="553"/>
      <c r="BJ28" s="202"/>
      <c r="BK28" s="28"/>
      <c r="BL28" s="28"/>
      <c r="BN28" s="93">
        <f ca="1">VLOOKUP(W27,扶養,BN$18)</f>
        <v>0</v>
      </c>
      <c r="BO28" s="521">
        <f ca="1">VLOOKUP(W27,扶養,BO$17)</f>
        <v>0</v>
      </c>
      <c r="BP28" s="522"/>
      <c r="BQ28" s="94">
        <f ca="1">IF(BU$15=1,BR$15,VLOOKUP(W27,扶養,BQ$17))</f>
        <v>0</v>
      </c>
    </row>
    <row r="29" spans="1:98" ht="11.25" customHeight="1">
      <c r="A29" s="85" t="s">
        <v>109</v>
      </c>
      <c r="B29" s="85">
        <f ca="1">ROUNDUP(B28/4,0)</f>
        <v>0</v>
      </c>
      <c r="C29" s="85">
        <f ca="1">ROUNDUP(C28/2,0)</f>
        <v>0</v>
      </c>
      <c r="D29" s="179"/>
      <c r="V29" s="179"/>
      <c r="W29" s="466"/>
      <c r="Y29" s="198"/>
      <c r="Z29" s="273"/>
      <c r="AA29" s="526"/>
      <c r="AB29" s="526"/>
      <c r="AC29" s="526"/>
      <c r="AD29" s="526"/>
      <c r="AE29" s="526"/>
      <c r="AF29" s="526">
        <f ca="1">VLOOKUP(W27,扶養,AG$18)</f>
        <v>0</v>
      </c>
      <c r="AG29" s="526"/>
      <c r="AH29" s="526"/>
      <c r="AI29" s="526"/>
      <c r="AJ29" s="562" t="str">
        <f ca="1">BO29</f>
        <v/>
      </c>
      <c r="AK29" s="563"/>
      <c r="AL29" s="534" t="str">
        <f ca="1">IF(BO28=0,"",BO28)</f>
        <v/>
      </c>
      <c r="AM29" s="534"/>
      <c r="AN29" s="537" t="str">
        <f ca="1">IF(BO28=0,"",BO28)</f>
        <v/>
      </c>
      <c r="AO29" s="537"/>
      <c r="AP29" s="538" t="str">
        <f ca="1">IF(BO28=0,"",BO28)</f>
        <v/>
      </c>
      <c r="AQ29" s="538"/>
      <c r="AR29" s="539" t="str">
        <f ca="1">IF(BQ29=BQ$16,$BR$6,"")</f>
        <v/>
      </c>
      <c r="AT29" s="520" t="str">
        <f ca="1">IF(VLOOKUP(W27,扶養,AT$18)&gt;0,TEXT(VLOOKUP(W27,扶養,AU$18),"#,##0"),"")</f>
        <v/>
      </c>
      <c r="AU29" s="520"/>
      <c r="AV29" s="201"/>
      <c r="AW29" s="201"/>
      <c r="AX29" s="201"/>
      <c r="AY29" s="201"/>
      <c r="AZ29" s="201"/>
      <c r="BA29" s="201"/>
      <c r="BB29" s="201"/>
      <c r="BC29" s="553"/>
      <c r="BD29" s="553"/>
      <c r="BE29" s="553"/>
      <c r="BF29" s="553"/>
      <c r="BG29" s="553"/>
      <c r="BH29" s="553"/>
      <c r="BI29" s="553"/>
      <c r="BJ29" s="202"/>
      <c r="BK29" s="28"/>
      <c r="BL29" s="28"/>
      <c r="BN29" s="29">
        <f ca="1">VLOOKUP(W27,扶養,BN$19)</f>
        <v>0</v>
      </c>
      <c r="BO29" s="532" t="str">
        <f t="shared" ref="BO29" ca="1" si="22">IF(BO28=0,"",LEFT(DATESTRING(BO28),2))</f>
        <v/>
      </c>
      <c r="BP29" s="533"/>
      <c r="BQ29" s="94">
        <f ca="1">VLOOKUP(W27,扶養,BQ$18)</f>
        <v>0</v>
      </c>
      <c r="BR29" s="108">
        <f ca="1">VLOOKUP(W27,扶養,BR$18)</f>
        <v>0</v>
      </c>
    </row>
    <row r="30" spans="1:98" ht="11.25" customHeight="1">
      <c r="D30" s="179"/>
      <c r="V30" s="179"/>
      <c r="W30" s="517"/>
      <c r="Y30" s="198"/>
      <c r="Z30" s="271">
        <f ca="1">IF(設定!$H$31=1,BR29,"")</f>
        <v>0</v>
      </c>
      <c r="AA30" s="526"/>
      <c r="AB30" s="526"/>
      <c r="AC30" s="526"/>
      <c r="AD30" s="526"/>
      <c r="AE30" s="526"/>
      <c r="AF30" s="526"/>
      <c r="AG30" s="526"/>
      <c r="AH30" s="526"/>
      <c r="AI30" s="526"/>
      <c r="AJ30" s="563"/>
      <c r="AK30" s="563"/>
      <c r="AL30" s="534"/>
      <c r="AM30" s="534"/>
      <c r="AN30" s="537"/>
      <c r="AO30" s="537"/>
      <c r="AP30" s="538"/>
      <c r="AQ30" s="538"/>
      <c r="AR30" s="539"/>
      <c r="AT30" s="520"/>
      <c r="AU30" s="520"/>
      <c r="AV30" s="201"/>
      <c r="AW30" s="201"/>
      <c r="AX30" s="201"/>
      <c r="AY30" s="201"/>
      <c r="AZ30" s="201"/>
      <c r="BA30" s="201"/>
      <c r="BB30" s="201"/>
      <c r="BC30" s="553"/>
      <c r="BD30" s="553"/>
      <c r="BE30" s="553"/>
      <c r="BF30" s="553"/>
      <c r="BG30" s="553"/>
      <c r="BH30" s="553"/>
      <c r="BI30" s="553"/>
      <c r="BJ30" s="202"/>
      <c r="BK30" s="28"/>
      <c r="BL30" s="28"/>
      <c r="BN30" s="29"/>
    </row>
    <row r="31" spans="1:98" ht="11.25" customHeight="1">
      <c r="D31" s="179"/>
      <c r="V31" s="179"/>
      <c r="W31" s="465">
        <f t="shared" ref="W31" si="23">W27+1</f>
        <v>4</v>
      </c>
      <c r="Y31" s="198"/>
      <c r="Z31" s="271"/>
      <c r="AA31" s="525">
        <f ca="1">VLOOKUP(W31,扶養,AE$18)</f>
        <v>0</v>
      </c>
      <c r="AB31" s="525"/>
      <c r="AC31" s="525"/>
      <c r="AD31" s="525"/>
      <c r="AE31" s="525"/>
      <c r="AF31" s="525" t="str">
        <f ca="1">IFERROR(IF($BQ32*1=0,"",MID($BQ32,AF$17,1)),MID($BQ32,AF$17,1))</f>
        <v/>
      </c>
      <c r="AG31" s="525" t="str">
        <f ca="1">MID($BQ32,AG$17,1)</f>
        <v/>
      </c>
      <c r="AH31" s="525" t="str">
        <f t="shared" ref="AH31" ca="1" si="24">MID($BQ32,AH$17,1)</f>
        <v/>
      </c>
      <c r="AI31" s="525" t="str">
        <f t="shared" ref="AI31" ca="1" si="25">MID($BQ32,AI$17,1)</f>
        <v/>
      </c>
      <c r="AJ31" s="525" t="str">
        <f t="shared" ref="AJ31" ca="1" si="26">MID($BQ32,AJ$17,1)</f>
        <v/>
      </c>
      <c r="AK31" s="525" t="str">
        <f t="shared" ref="AK31" ca="1" si="27">MID($BQ32,AK$17,1)</f>
        <v/>
      </c>
      <c r="AL31" s="525" t="str">
        <f t="shared" ref="AL31" ca="1" si="28">MID($BQ32,AL$17,1)</f>
        <v/>
      </c>
      <c r="AM31" s="525" t="str">
        <f t="shared" ref="AM31" ca="1" si="29">MID($BQ32,AM$17,1)</f>
        <v/>
      </c>
      <c r="AN31" s="525" t="str">
        <f t="shared" ref="AN31" ca="1" si="30">MID($BQ32,AN$17,1)</f>
        <v/>
      </c>
      <c r="AO31" s="525" t="str">
        <f t="shared" ref="AO31" ca="1" si="31">MID($BQ32,AO$17,1)</f>
        <v/>
      </c>
      <c r="AP31" s="525" t="str">
        <f t="shared" ref="AP31" ca="1" si="32">MID($BQ32,AP$17,1)</f>
        <v/>
      </c>
      <c r="AQ31" s="525" t="str">
        <f t="shared" ref="AQ31" ca="1" si="33">MID($BQ32,AQ$17,1)</f>
        <v/>
      </c>
      <c r="AR31" s="361" t="str">
        <f ca="1">IF(AND(BN33="老人",BN32=BN$17),$BR$6,"")</f>
        <v/>
      </c>
      <c r="AT31" s="197"/>
      <c r="AU31" s="200"/>
      <c r="AV31" s="201"/>
      <c r="AW31" s="201"/>
      <c r="AX31" s="201"/>
      <c r="AY31" s="201"/>
      <c r="AZ31" s="201"/>
      <c r="BA31" s="201"/>
      <c r="BB31" s="201"/>
      <c r="BC31" s="553">
        <f ca="1">IF(VLOOKUP(W31,扶養,BE$18)=$BH$18,BG$18,VLOOKUP(W31,扶養,BF$18))</f>
        <v>0</v>
      </c>
      <c r="BD31" s="553"/>
      <c r="BE31" s="553"/>
      <c r="BF31" s="553"/>
      <c r="BG31" s="553"/>
      <c r="BH31" s="553"/>
      <c r="BI31" s="553"/>
      <c r="BJ31" s="202"/>
      <c r="BK31" s="28"/>
      <c r="BL31" s="28"/>
    </row>
    <row r="32" spans="1:98" ht="11.25" customHeight="1">
      <c r="D32" s="179"/>
      <c r="V32" s="179"/>
      <c r="W32" s="466"/>
      <c r="Y32" s="198"/>
      <c r="Z32" s="272"/>
      <c r="AA32" s="526">
        <f ca="1">VLOOKUP(W31,扶養,AA$18)</f>
        <v>0</v>
      </c>
      <c r="AB32" s="526"/>
      <c r="AC32" s="526"/>
      <c r="AD32" s="526"/>
      <c r="AE32" s="526"/>
      <c r="AF32" s="525"/>
      <c r="AG32" s="525"/>
      <c r="AH32" s="525"/>
      <c r="AI32" s="525"/>
      <c r="AJ32" s="525"/>
      <c r="AK32" s="525"/>
      <c r="AL32" s="525"/>
      <c r="AM32" s="525"/>
      <c r="AN32" s="525"/>
      <c r="AO32" s="525"/>
      <c r="AP32" s="525"/>
      <c r="AQ32" s="525"/>
      <c r="AR32" s="361" t="str">
        <f ca="1">IF(AND(BN33="老人",BN32&lt;&gt;BN$17),$BR$6,"")</f>
        <v/>
      </c>
      <c r="AT32" s="200"/>
      <c r="AU32" s="200"/>
      <c r="AV32" s="201"/>
      <c r="AW32" s="201"/>
      <c r="AX32" s="201"/>
      <c r="AY32" s="201"/>
      <c r="AZ32" s="201"/>
      <c r="BA32" s="201"/>
      <c r="BB32" s="201"/>
      <c r="BC32" s="553"/>
      <c r="BD32" s="553"/>
      <c r="BE32" s="553"/>
      <c r="BF32" s="553"/>
      <c r="BG32" s="553"/>
      <c r="BH32" s="553"/>
      <c r="BI32" s="553"/>
      <c r="BJ32" s="202"/>
      <c r="BK32" s="28"/>
      <c r="BL32" s="28"/>
      <c r="BN32" s="93">
        <f ca="1">VLOOKUP(W31,扶養,BN$18)</f>
        <v>0</v>
      </c>
      <c r="BO32" s="521">
        <f ca="1">VLOOKUP(W31,扶養,BO$17)</f>
        <v>0</v>
      </c>
      <c r="BP32" s="522"/>
      <c r="BQ32" s="94">
        <f ca="1">IF(BU$15=1,BR$15,VLOOKUP(W31,扶養,BQ$17))</f>
        <v>0</v>
      </c>
    </row>
    <row r="33" spans="4:109" ht="11.25" customHeight="1">
      <c r="D33" s="179"/>
      <c r="V33" s="179"/>
      <c r="W33" s="466"/>
      <c r="Y33" s="198"/>
      <c r="Z33" s="273"/>
      <c r="AA33" s="526"/>
      <c r="AB33" s="526"/>
      <c r="AC33" s="526"/>
      <c r="AD33" s="526"/>
      <c r="AE33" s="526"/>
      <c r="AF33" s="526">
        <f ca="1">VLOOKUP(W31,扶養,AG$18)</f>
        <v>0</v>
      </c>
      <c r="AG33" s="526"/>
      <c r="AH33" s="526"/>
      <c r="AI33" s="526"/>
      <c r="AJ33" s="562" t="str">
        <f ca="1">BO33</f>
        <v/>
      </c>
      <c r="AK33" s="563"/>
      <c r="AL33" s="534" t="str">
        <f ca="1">IF(BO32=0,"",BO32)</f>
        <v/>
      </c>
      <c r="AM33" s="534"/>
      <c r="AN33" s="537" t="str">
        <f ca="1">IF(BO32=0,"",BO32)</f>
        <v/>
      </c>
      <c r="AO33" s="537"/>
      <c r="AP33" s="538" t="str">
        <f ca="1">IF(BO32=0,"",BO32)</f>
        <v/>
      </c>
      <c r="AQ33" s="538"/>
      <c r="AR33" s="539" t="str">
        <f ca="1">IF(BQ33=BQ$16,$BR$6,"")</f>
        <v/>
      </c>
      <c r="AT33" s="520" t="str">
        <f ca="1">IF(VLOOKUP(W31,扶養,AT$18)&gt;0,TEXT(VLOOKUP(W31,扶養,AU$18),"#,##0"),"")</f>
        <v/>
      </c>
      <c r="AU33" s="520"/>
      <c r="AV33" s="201"/>
      <c r="AW33" s="201"/>
      <c r="AX33" s="201"/>
      <c r="AY33" s="201"/>
      <c r="AZ33" s="201"/>
      <c r="BA33" s="201"/>
      <c r="BB33" s="201"/>
      <c r="BC33" s="553"/>
      <c r="BD33" s="553"/>
      <c r="BE33" s="553"/>
      <c r="BF33" s="553"/>
      <c r="BG33" s="553"/>
      <c r="BH33" s="553"/>
      <c r="BI33" s="553"/>
      <c r="BJ33" s="202"/>
      <c r="BK33" s="28"/>
      <c r="BL33" s="28"/>
      <c r="BN33" s="29">
        <f ca="1">VLOOKUP(W31,扶養,BN$19)</f>
        <v>0</v>
      </c>
      <c r="BO33" s="532" t="str">
        <f t="shared" ref="BO33" ca="1" si="34">IF(BO32=0,"",LEFT(DATESTRING(BO32),2))</f>
        <v/>
      </c>
      <c r="BP33" s="533"/>
      <c r="BQ33" s="94">
        <f ca="1">VLOOKUP(W31,扶養,BQ$18)</f>
        <v>0</v>
      </c>
      <c r="BR33" s="108">
        <f ca="1">VLOOKUP(W31,扶養,BR$18)</f>
        <v>0</v>
      </c>
    </row>
    <row r="34" spans="4:109" ht="11.25" customHeight="1">
      <c r="D34" s="179"/>
      <c r="V34" s="179"/>
      <c r="W34" s="517"/>
      <c r="Y34" s="198"/>
      <c r="Z34" s="271">
        <f ca="1">IF(設定!$H$31=1,BR33,"")</f>
        <v>0</v>
      </c>
      <c r="AA34" s="526"/>
      <c r="AB34" s="526"/>
      <c r="AC34" s="526"/>
      <c r="AD34" s="526"/>
      <c r="AE34" s="526"/>
      <c r="AF34" s="526"/>
      <c r="AG34" s="526"/>
      <c r="AH34" s="526"/>
      <c r="AI34" s="526"/>
      <c r="AJ34" s="563"/>
      <c r="AK34" s="563"/>
      <c r="AL34" s="534"/>
      <c r="AM34" s="534"/>
      <c r="AN34" s="537"/>
      <c r="AO34" s="537"/>
      <c r="AP34" s="538"/>
      <c r="AQ34" s="538"/>
      <c r="AR34" s="539"/>
      <c r="AT34" s="520"/>
      <c r="AU34" s="520"/>
      <c r="AV34" s="201"/>
      <c r="AW34" s="201"/>
      <c r="AX34" s="201"/>
      <c r="AY34" s="201"/>
      <c r="AZ34" s="201"/>
      <c r="BA34" s="201"/>
      <c r="BB34" s="201"/>
      <c r="BC34" s="553"/>
      <c r="BD34" s="553"/>
      <c r="BE34" s="553"/>
      <c r="BF34" s="553"/>
      <c r="BG34" s="553"/>
      <c r="BH34" s="553"/>
      <c r="BI34" s="553"/>
      <c r="BJ34" s="202"/>
      <c r="BK34" s="28"/>
      <c r="BL34" s="28"/>
      <c r="BN34" s="29"/>
    </row>
    <row r="35" spans="4:109" ht="11.25" customHeight="1">
      <c r="D35" s="179"/>
      <c r="V35" s="179"/>
      <c r="W35" s="465">
        <f t="shared" ref="W35" si="35">W31+1</f>
        <v>5</v>
      </c>
      <c r="Y35" s="198"/>
      <c r="Z35" s="271"/>
      <c r="AA35" s="525">
        <f ca="1">VLOOKUP(W35,扶養,AE$18)</f>
        <v>0</v>
      </c>
      <c r="AB35" s="525"/>
      <c r="AC35" s="525"/>
      <c r="AD35" s="525"/>
      <c r="AE35" s="525"/>
      <c r="AF35" s="525" t="str">
        <f ca="1">IFERROR(IF($BQ36*1=0,"",MID($BQ36,AF$17,1)),MID($BQ36,AF$17,1))</f>
        <v/>
      </c>
      <c r="AG35" s="525" t="str">
        <f ca="1">MID($BQ36,AG$17,1)</f>
        <v/>
      </c>
      <c r="AH35" s="525" t="str">
        <f t="shared" ref="AH35" ca="1" si="36">MID($BQ36,AH$17,1)</f>
        <v/>
      </c>
      <c r="AI35" s="525" t="str">
        <f t="shared" ref="AI35" ca="1" si="37">MID($BQ36,AI$17,1)</f>
        <v/>
      </c>
      <c r="AJ35" s="525" t="str">
        <f t="shared" ref="AJ35" ca="1" si="38">MID($BQ36,AJ$17,1)</f>
        <v/>
      </c>
      <c r="AK35" s="525" t="str">
        <f t="shared" ref="AK35" ca="1" si="39">MID($BQ36,AK$17,1)</f>
        <v/>
      </c>
      <c r="AL35" s="525" t="str">
        <f t="shared" ref="AL35" ca="1" si="40">MID($BQ36,AL$17,1)</f>
        <v/>
      </c>
      <c r="AM35" s="525" t="str">
        <f t="shared" ref="AM35" ca="1" si="41">MID($BQ36,AM$17,1)</f>
        <v/>
      </c>
      <c r="AN35" s="525" t="str">
        <f t="shared" ref="AN35" ca="1" si="42">MID($BQ36,AN$17,1)</f>
        <v/>
      </c>
      <c r="AO35" s="525" t="str">
        <f t="shared" ref="AO35" ca="1" si="43">MID($BQ36,AO$17,1)</f>
        <v/>
      </c>
      <c r="AP35" s="525" t="str">
        <f t="shared" ref="AP35" ca="1" si="44">MID($BQ36,AP$17,1)</f>
        <v/>
      </c>
      <c r="AQ35" s="525" t="str">
        <f t="shared" ref="AQ35" ca="1" si="45">MID($BQ36,AQ$17,1)</f>
        <v/>
      </c>
      <c r="AR35" s="361" t="str">
        <f ca="1">IF(AND(BN37="老人",BN36=BN$17),$BR$6,"")</f>
        <v/>
      </c>
      <c r="AT35" s="197"/>
      <c r="AU35" s="200"/>
      <c r="AV35" s="201"/>
      <c r="AW35" s="201"/>
      <c r="AX35" s="201"/>
      <c r="AY35" s="201"/>
      <c r="AZ35" s="201"/>
      <c r="BA35" s="201"/>
      <c r="BB35" s="201"/>
      <c r="BC35" s="553">
        <f ca="1">IF(VLOOKUP(W35,扶養,BE$18)=$BH$18,BG$18,VLOOKUP(W35,扶養,BF$18))</f>
        <v>0</v>
      </c>
      <c r="BD35" s="553"/>
      <c r="BE35" s="553"/>
      <c r="BF35" s="553"/>
      <c r="BG35" s="553"/>
      <c r="BH35" s="553"/>
      <c r="BI35" s="553"/>
      <c r="BJ35" s="202"/>
      <c r="BK35" s="28"/>
      <c r="BL35" s="28"/>
    </row>
    <row r="36" spans="4:109" ht="11.25" customHeight="1">
      <c r="D36" s="179"/>
      <c r="V36" s="179"/>
      <c r="W36" s="466"/>
      <c r="Y36" s="198"/>
      <c r="Z36" s="272"/>
      <c r="AA36" s="526">
        <f ca="1">VLOOKUP(W35,扶養,AA$18)</f>
        <v>0</v>
      </c>
      <c r="AB36" s="526"/>
      <c r="AC36" s="526"/>
      <c r="AD36" s="526"/>
      <c r="AE36" s="526"/>
      <c r="AF36" s="525"/>
      <c r="AG36" s="525"/>
      <c r="AH36" s="525"/>
      <c r="AI36" s="525"/>
      <c r="AJ36" s="525"/>
      <c r="AK36" s="525"/>
      <c r="AL36" s="525"/>
      <c r="AM36" s="525"/>
      <c r="AN36" s="525"/>
      <c r="AO36" s="525"/>
      <c r="AP36" s="525"/>
      <c r="AQ36" s="525"/>
      <c r="AR36" s="361" t="str">
        <f ca="1">IF(AND(BN37="老人",BN36&lt;&gt;BN$17),$BR$6,"")</f>
        <v/>
      </c>
      <c r="AT36" s="200"/>
      <c r="AU36" s="200"/>
      <c r="AV36" s="201"/>
      <c r="AW36" s="201"/>
      <c r="AX36" s="201"/>
      <c r="AY36" s="201"/>
      <c r="AZ36" s="201"/>
      <c r="BA36" s="201"/>
      <c r="BB36" s="201"/>
      <c r="BC36" s="553"/>
      <c r="BD36" s="553"/>
      <c r="BE36" s="553"/>
      <c r="BF36" s="553"/>
      <c r="BG36" s="553"/>
      <c r="BH36" s="553"/>
      <c r="BI36" s="553"/>
      <c r="BJ36" s="202"/>
      <c r="BK36" s="28"/>
      <c r="BL36" s="28"/>
      <c r="BN36" s="93">
        <f ca="1">VLOOKUP(W35,扶養,BN$18)</f>
        <v>0</v>
      </c>
      <c r="BO36" s="521">
        <f ca="1">VLOOKUP(W35,扶養,BO$17)</f>
        <v>0</v>
      </c>
      <c r="BP36" s="522"/>
      <c r="BQ36" s="94">
        <f ca="1">IF(BU$15=1,BR$15,VLOOKUP(W35,扶養,BQ$17))</f>
        <v>0</v>
      </c>
    </row>
    <row r="37" spans="4:109" ht="11.25" customHeight="1">
      <c r="D37" s="179"/>
      <c r="V37" s="179"/>
      <c r="W37" s="466"/>
      <c r="Y37" s="198"/>
      <c r="Z37" s="273"/>
      <c r="AA37" s="526"/>
      <c r="AB37" s="526"/>
      <c r="AC37" s="526"/>
      <c r="AD37" s="526"/>
      <c r="AE37" s="526"/>
      <c r="AF37" s="526">
        <f ca="1">VLOOKUP(W35,扶養,AG$18)</f>
        <v>0</v>
      </c>
      <c r="AG37" s="526"/>
      <c r="AH37" s="526"/>
      <c r="AI37" s="526"/>
      <c r="AJ37" s="562" t="str">
        <f ca="1">BO37</f>
        <v/>
      </c>
      <c r="AK37" s="563"/>
      <c r="AL37" s="534" t="str">
        <f ca="1">IF(BO36=0,"",BO36)</f>
        <v/>
      </c>
      <c r="AM37" s="534"/>
      <c r="AN37" s="537" t="str">
        <f ca="1">IF(BO36=0,"",BO36)</f>
        <v/>
      </c>
      <c r="AO37" s="537"/>
      <c r="AP37" s="538" t="str">
        <f ca="1">IF(BO36=0,"",BO36)</f>
        <v/>
      </c>
      <c r="AQ37" s="538"/>
      <c r="AR37" s="539" t="str">
        <f ca="1">IF(BQ37=BQ$16,$BR$6,"")</f>
        <v/>
      </c>
      <c r="AT37" s="520" t="str">
        <f ca="1">IF(VLOOKUP(W35,扶養,AT$18)&gt;0,TEXT(VLOOKUP(W35,扶養,AU$18),"#,##0"),"")</f>
        <v/>
      </c>
      <c r="AU37" s="520"/>
      <c r="AV37" s="201"/>
      <c r="AW37" s="201"/>
      <c r="AX37" s="201"/>
      <c r="AY37" s="201"/>
      <c r="AZ37" s="201"/>
      <c r="BA37" s="201"/>
      <c r="BB37" s="201"/>
      <c r="BC37" s="553"/>
      <c r="BD37" s="553"/>
      <c r="BE37" s="553"/>
      <c r="BF37" s="553"/>
      <c r="BG37" s="553"/>
      <c r="BH37" s="553"/>
      <c r="BI37" s="553"/>
      <c r="BJ37" s="202"/>
      <c r="BK37" s="28"/>
      <c r="BL37" s="28"/>
      <c r="BN37" s="29">
        <f ca="1">VLOOKUP(W35,扶養,BN$19)</f>
        <v>0</v>
      </c>
      <c r="BO37" s="532" t="str">
        <f ca="1">IF(BO36=0,"",LEFT(DATESTRING(BO36),2))</f>
        <v/>
      </c>
      <c r="BP37" s="533"/>
      <c r="BQ37" s="95">
        <f ca="1">VLOOKUP(W35,扶養,BQ$18)</f>
        <v>0</v>
      </c>
      <c r="BR37" s="108">
        <f ca="1">VLOOKUP(W35,扶養,BR$18)</f>
        <v>0</v>
      </c>
    </row>
    <row r="38" spans="4:109" ht="11.25" customHeight="1">
      <c r="D38" s="179"/>
      <c r="V38" s="179"/>
      <c r="W38" s="517"/>
      <c r="Y38" s="198"/>
      <c r="Z38" s="271">
        <f ca="1">IF(設定!$H$31=1,BR37,"")</f>
        <v>0</v>
      </c>
      <c r="AA38" s="526"/>
      <c r="AB38" s="526"/>
      <c r="AC38" s="526"/>
      <c r="AD38" s="526"/>
      <c r="AE38" s="526"/>
      <c r="AF38" s="526"/>
      <c r="AG38" s="526"/>
      <c r="AH38" s="526"/>
      <c r="AI38" s="526"/>
      <c r="AJ38" s="563"/>
      <c r="AK38" s="563"/>
      <c r="AL38" s="534"/>
      <c r="AM38" s="534"/>
      <c r="AN38" s="537"/>
      <c r="AO38" s="537"/>
      <c r="AP38" s="538"/>
      <c r="AQ38" s="538"/>
      <c r="AR38" s="539"/>
      <c r="AT38" s="520"/>
      <c r="AU38" s="520"/>
      <c r="AV38" s="201"/>
      <c r="AW38" s="201"/>
      <c r="AX38" s="201"/>
      <c r="AY38" s="201"/>
      <c r="AZ38" s="201"/>
      <c r="BA38" s="201"/>
      <c r="BB38" s="201"/>
      <c r="BC38" s="553"/>
      <c r="BD38" s="553"/>
      <c r="BE38" s="553"/>
      <c r="BF38" s="553"/>
      <c r="BG38" s="553"/>
      <c r="BH38" s="553"/>
      <c r="BI38" s="553"/>
      <c r="BJ38" s="202"/>
      <c r="BK38" s="28"/>
      <c r="BL38" s="28"/>
      <c r="BM38" s="28"/>
      <c r="BN38" s="29"/>
    </row>
    <row r="39" spans="4:109" ht="8.25" customHeight="1">
      <c r="D39" s="179"/>
      <c r="V39" s="179"/>
      <c r="Y39" s="203"/>
      <c r="Z39" s="204"/>
      <c r="AA39" s="204"/>
      <c r="AB39" s="204"/>
      <c r="AC39" s="204"/>
      <c r="AD39" s="204"/>
      <c r="AE39" s="204"/>
      <c r="AF39" s="204"/>
      <c r="AG39" s="204"/>
      <c r="AH39" s="204"/>
      <c r="AI39" s="204"/>
      <c r="AJ39" s="204"/>
      <c r="AK39" s="204"/>
      <c r="AL39" s="204"/>
      <c r="AM39" s="204"/>
      <c r="AN39" s="204"/>
      <c r="AO39" s="204"/>
      <c r="AP39" s="204"/>
      <c r="AQ39" s="204"/>
      <c r="AR39" s="362" t="str">
        <f>IF(AND(BN41="老人",BN40=BN$16),$BR$6,"")</f>
        <v/>
      </c>
      <c r="AS39" s="204"/>
      <c r="AT39" s="204"/>
      <c r="AU39" s="204"/>
      <c r="AV39" s="204"/>
      <c r="AW39" s="204"/>
      <c r="AX39" s="204"/>
      <c r="AY39" s="204"/>
      <c r="AZ39" s="204"/>
      <c r="BA39" s="204"/>
      <c r="BB39" s="204"/>
      <c r="BC39" s="204"/>
      <c r="BD39" s="204"/>
      <c r="BE39" s="204"/>
      <c r="BF39" s="204"/>
      <c r="BG39" s="204"/>
      <c r="BH39" s="204"/>
      <c r="BI39" s="204"/>
      <c r="BJ39" s="205"/>
    </row>
    <row r="40" spans="4:109" ht="8.25" customHeight="1" thickBot="1">
      <c r="D40" s="179"/>
      <c r="V40" s="179"/>
      <c r="CD40">
        <v>1</v>
      </c>
      <c r="CE40">
        <v>2</v>
      </c>
      <c r="CF40">
        <v>3</v>
      </c>
      <c r="CG40">
        <v>4</v>
      </c>
      <c r="CH40">
        <v>5</v>
      </c>
      <c r="CI40">
        <v>6</v>
      </c>
      <c r="CJ40">
        <v>7</v>
      </c>
      <c r="CK40">
        <v>8</v>
      </c>
      <c r="CL40">
        <v>9</v>
      </c>
      <c r="CM40">
        <v>10</v>
      </c>
      <c r="CN40">
        <v>11</v>
      </c>
      <c r="CO40">
        <v>12</v>
      </c>
      <c r="CT40">
        <v>1</v>
      </c>
      <c r="CU40">
        <v>2</v>
      </c>
      <c r="CV40">
        <v>3</v>
      </c>
      <c r="CW40">
        <v>4</v>
      </c>
      <c r="CX40">
        <v>5</v>
      </c>
      <c r="CY40">
        <v>6</v>
      </c>
      <c r="CZ40">
        <v>7</v>
      </c>
      <c r="DA40">
        <v>8</v>
      </c>
      <c r="DB40">
        <v>9</v>
      </c>
      <c r="DC40">
        <v>10</v>
      </c>
      <c r="DD40">
        <v>11</v>
      </c>
      <c r="DE40">
        <v>12</v>
      </c>
    </row>
    <row r="41" spans="4:109">
      <c r="D41" s="179"/>
      <c r="V41" s="179"/>
      <c r="AE41" s="30"/>
      <c r="AF41" s="31" t="s">
        <v>45</v>
      </c>
      <c r="AG41" s="31"/>
      <c r="AH41" s="31"/>
      <c r="AI41" s="31"/>
      <c r="AJ41" s="31"/>
      <c r="AK41" s="31"/>
      <c r="AL41" s="31"/>
      <c r="AM41" s="31"/>
      <c r="AN41" s="31"/>
      <c r="AO41" s="31"/>
      <c r="AP41" s="31"/>
      <c r="AQ41" s="31"/>
      <c r="AR41" s="32"/>
    </row>
    <row r="42" spans="4:109">
      <c r="D42" s="179"/>
      <c r="V42" s="179"/>
      <c r="AE42" s="33"/>
      <c r="AF42" s="398" t="str">
        <f>IFERROR(IF(CA5*1=0,"",MID($CA5,AE7,1)),MID($CA5,AE7,1))</f>
        <v>※</v>
      </c>
      <c r="AG42" s="398" t="str">
        <f t="shared" ref="AG42:AQ42" si="46">MID($CA5,AF7,1)</f>
        <v>※</v>
      </c>
      <c r="AH42" s="398" t="str">
        <f t="shared" si="46"/>
        <v>※</v>
      </c>
      <c r="AI42" s="398" t="str">
        <f t="shared" si="46"/>
        <v>※</v>
      </c>
      <c r="AJ42" s="398" t="str">
        <f t="shared" si="46"/>
        <v>※</v>
      </c>
      <c r="AK42" s="398" t="str">
        <f t="shared" si="46"/>
        <v>※</v>
      </c>
      <c r="AL42" s="398" t="str">
        <f t="shared" si="46"/>
        <v>※</v>
      </c>
      <c r="AM42" s="398" t="str">
        <f t="shared" si="46"/>
        <v>※</v>
      </c>
      <c r="AN42" s="398" t="str">
        <f t="shared" si="46"/>
        <v>※</v>
      </c>
      <c r="AO42" s="398" t="str">
        <f t="shared" si="46"/>
        <v>※</v>
      </c>
      <c r="AP42" s="398" t="str">
        <f t="shared" si="46"/>
        <v>※</v>
      </c>
      <c r="AQ42" s="398" t="str">
        <f t="shared" si="46"/>
        <v>※</v>
      </c>
      <c r="AR42" s="34"/>
    </row>
    <row r="43" spans="4:109" ht="10.5" customHeight="1" thickBot="1">
      <c r="D43" s="179"/>
      <c r="V43" s="179"/>
      <c r="AE43" s="35"/>
      <c r="AF43" s="36"/>
      <c r="AG43" s="36"/>
      <c r="AH43" s="36"/>
      <c r="AI43" s="36"/>
      <c r="AJ43" s="36"/>
      <c r="AK43" s="36"/>
      <c r="AL43" s="36"/>
      <c r="AM43" s="36"/>
      <c r="AN43" s="36"/>
      <c r="AO43" s="36"/>
      <c r="AP43" s="36"/>
      <c r="AQ43" s="36"/>
      <c r="AR43" s="37"/>
    </row>
    <row r="44" spans="4:109" ht="10.5" customHeight="1">
      <c r="D44" s="179"/>
      <c r="V44" s="179"/>
    </row>
    <row r="45" spans="4:109" ht="10.5" customHeight="1">
      <c r="D45" s="179"/>
      <c r="V45" s="179"/>
    </row>
    <row r="46" spans="4:109" ht="10.5" customHeight="1">
      <c r="D46" s="179"/>
      <c r="V46" s="179"/>
      <c r="BN46" s="41" t="str">
        <f>'➀申告者情報の入力欄'!C10</f>
        <v>（B)寡婦</v>
      </c>
      <c r="BO46" s="41" t="str">
        <f>'➀申告者情報の入力欄'!D10</f>
        <v>該当/非該当</v>
      </c>
    </row>
    <row r="47" spans="4:109" ht="10.5" customHeight="1">
      <c r="D47" s="179"/>
      <c r="V47" s="179"/>
      <c r="BN47" s="41" t="str">
        <f>'➀申告者情報の入力欄'!C9</f>
        <v>（A)ひとり親</v>
      </c>
      <c r="BO47" s="41" t="str">
        <f>'➀申告者情報の入力欄'!D9</f>
        <v>該当/非該当</v>
      </c>
    </row>
    <row r="48" spans="4:109" ht="10.5" customHeight="1">
      <c r="D48" s="179"/>
      <c r="V48" s="179"/>
      <c r="BN48" s="41" t="str">
        <f>'➀申告者情報の入力欄'!C11</f>
        <v>（C)勤労学生</v>
      </c>
      <c r="BO48" s="41" t="str">
        <f>'➀申告者情報の入力欄'!D11</f>
        <v>該当/非該当</v>
      </c>
    </row>
    <row r="49" spans="4:133" ht="10.5" customHeight="1">
      <c r="D49" s="179"/>
      <c r="V49" s="179"/>
      <c r="AA49" s="52"/>
      <c r="AB49" s="52" t="s">
        <v>59</v>
      </c>
      <c r="AC49" s="52"/>
      <c r="AD49" s="52"/>
      <c r="AE49" s="52"/>
      <c r="AF49" s="52"/>
      <c r="AG49" s="52"/>
      <c r="AH49" s="52"/>
      <c r="AI49" s="52"/>
      <c r="AJ49" s="52"/>
      <c r="AK49" s="52"/>
      <c r="AL49" s="52"/>
      <c r="AM49" s="52"/>
      <c r="AN49" s="52"/>
      <c r="AO49" s="52"/>
      <c r="AP49" s="52"/>
      <c r="AQ49" s="52"/>
      <c r="AR49" s="52"/>
    </row>
    <row r="50" spans="4:133" ht="10.5" customHeight="1">
      <c r="D50" s="179"/>
      <c r="V50" s="179"/>
      <c r="X50" s="46" t="s">
        <v>238</v>
      </c>
      <c r="AA50" s="52"/>
      <c r="AB50" s="52" t="s">
        <v>76</v>
      </c>
      <c r="AC50" s="52"/>
      <c r="AD50" s="52"/>
      <c r="AE50" s="52"/>
      <c r="AF50" s="52"/>
      <c r="AG50" s="52"/>
      <c r="AH50" s="52"/>
      <c r="AI50" s="52" t="s">
        <v>129</v>
      </c>
      <c r="AJ50" s="52"/>
      <c r="AK50" s="52"/>
      <c r="AL50" s="52" t="s">
        <v>130</v>
      </c>
      <c r="AM50" s="52"/>
      <c r="AN50" s="52"/>
      <c r="AO50" s="52" t="s">
        <v>131</v>
      </c>
      <c r="AP50" s="52"/>
      <c r="AQ50" s="52"/>
      <c r="AR50" s="91"/>
      <c r="AS50" s="1"/>
      <c r="AT50" s="277"/>
      <c r="AU50" s="11"/>
      <c r="AY50" s="23"/>
      <c r="BK50" s="66" t="s">
        <v>77</v>
      </c>
      <c r="BL50" s="363"/>
      <c r="BM50" s="50"/>
      <c r="BN50" s="59" t="s">
        <v>50</v>
      </c>
      <c r="BO50" s="51"/>
      <c r="BP50" s="528" t="s">
        <v>49</v>
      </c>
      <c r="BQ50" s="529"/>
    </row>
    <row r="51" spans="4:133" ht="10.5" customHeight="1">
      <c r="D51" s="179"/>
      <c r="V51" s="179"/>
      <c r="X51" s="47" t="str">
        <f>BR6</f>
        <v>レ</v>
      </c>
      <c r="AA51" s="304"/>
      <c r="AB51" s="305"/>
      <c r="AC51" s="305"/>
      <c r="AD51" s="305"/>
      <c r="AE51" s="306"/>
      <c r="AF51" s="306"/>
      <c r="AG51" s="306"/>
      <c r="AH51" s="306"/>
      <c r="AI51" s="306"/>
      <c r="AJ51" s="306"/>
      <c r="AK51" s="306"/>
      <c r="AL51" s="306"/>
      <c r="AM51" s="306"/>
      <c r="AN51" s="306"/>
      <c r="AO51" s="306"/>
      <c r="AP51" s="306"/>
      <c r="AQ51" s="306"/>
      <c r="AR51" s="307"/>
      <c r="AT51" s="317" t="str">
        <f>IF(W8=1,IF('➀申告者情報の入力欄'!D10=③印刷!$X$53,X51,""),"")</f>
        <v/>
      </c>
      <c r="AU51" s="9"/>
      <c r="AW51" s="52" t="s">
        <v>126</v>
      </c>
      <c r="AY51" s="46" t="str">
        <f>IF(AT51=X51,AW51&amp;" ","")</f>
        <v/>
      </c>
      <c r="BK51" s="67">
        <f>SUM(BM55:BP55)</f>
        <v>0</v>
      </c>
      <c r="BL51" s="364"/>
      <c r="BM51" s="56" t="s">
        <v>46</v>
      </c>
      <c r="BN51" s="57" t="s">
        <v>0</v>
      </c>
      <c r="BO51" s="58"/>
      <c r="BP51" s="544" t="s">
        <v>48</v>
      </c>
      <c r="BQ51" s="545"/>
    </row>
    <row r="52" spans="4:133" ht="10.5" customHeight="1">
      <c r="D52" s="179"/>
      <c r="V52" s="179"/>
      <c r="AA52" s="308"/>
      <c r="AB52" s="320" t="str">
        <f>IF(W8=1,IF(BK51&gt;0,X51,""),"")</f>
        <v/>
      </c>
      <c r="AC52" s="309"/>
      <c r="AD52" s="309"/>
      <c r="AE52" s="279"/>
      <c r="AF52" s="309"/>
      <c r="AG52" s="279"/>
      <c r="AH52" s="309"/>
      <c r="AI52" s="279"/>
      <c r="AJ52" s="309"/>
      <c r="AK52" s="279"/>
      <c r="AL52" s="309"/>
      <c r="AM52" s="279"/>
      <c r="AN52" s="309"/>
      <c r="AO52" s="279"/>
      <c r="AP52" s="309"/>
      <c r="AQ52" s="55"/>
      <c r="AR52" s="310"/>
      <c r="AT52" s="318"/>
      <c r="AU52" s="9"/>
      <c r="AW52" s="90"/>
      <c r="AY52" s="48"/>
      <c r="BK52" s="60" t="str">
        <f>②扶養親族等の情報入力欄!P5</f>
        <v>一般の障害者</v>
      </c>
      <c r="BL52" s="60"/>
      <c r="BM52" s="61" t="str">
        <f>IF(BM56=BK52,X53,"")</f>
        <v/>
      </c>
      <c r="BN52" s="61" t="str">
        <f>IF($BN$56=BK52,$X$53,"")</f>
        <v/>
      </c>
      <c r="BO52" s="61" t="str">
        <f>IF(BP52&gt;0,$X$53,"")</f>
        <v/>
      </c>
      <c r="BP52" s="61">
        <f>COUNTIF($BO$56:$BO$66,BK52)</f>
        <v>0</v>
      </c>
      <c r="BQ52" s="62" t="s">
        <v>55</v>
      </c>
    </row>
    <row r="53" spans="4:133" ht="10.5" customHeight="1">
      <c r="D53" s="179"/>
      <c r="V53" s="179"/>
      <c r="X53" t="str">
        <f>②扶養親族等の情報入力欄!O6</f>
        <v>該当</v>
      </c>
      <c r="AA53" s="308"/>
      <c r="AB53" s="278"/>
      <c r="AC53" s="309"/>
      <c r="AD53" s="309"/>
      <c r="AE53" s="309"/>
      <c r="AF53" s="279"/>
      <c r="AG53" s="279"/>
      <c r="AH53" s="279"/>
      <c r="AI53" s="536" t="str">
        <f>IF($W$8=1,IF(BM52=$X$53,X51,""),"")</f>
        <v/>
      </c>
      <c r="AJ53" s="536"/>
      <c r="AK53" s="279"/>
      <c r="AL53" s="536" t="str">
        <f>IF($W$8=1,IF(BN52=$X$53,X51,""),"")</f>
        <v/>
      </c>
      <c r="AM53" s="536"/>
      <c r="AN53" s="536"/>
      <c r="AO53" s="536" t="str">
        <f>IF($W$8=1,IF(BO52=$X$53,X51,""),"")</f>
        <v/>
      </c>
      <c r="AP53" s="536"/>
      <c r="AQ53" s="92">
        <f>IF($W$8=1,BP52,"")</f>
        <v>0</v>
      </c>
      <c r="AR53" s="311"/>
      <c r="AT53" s="317" t="str">
        <f>IF(W8=1,IF('➀申告者情報の入力欄'!D9=③印刷!$X$53,X51,""),"")</f>
        <v/>
      </c>
      <c r="AU53" s="9"/>
      <c r="AW53" s="90" t="s">
        <v>127</v>
      </c>
      <c r="AY53" s="48" t="str">
        <f>AY51&amp;IF(AT53=X51,AW53&amp;" ","")</f>
        <v/>
      </c>
      <c r="BK53" s="60" t="str">
        <f>②扶養親族等の情報入力欄!P6</f>
        <v>特別障害者</v>
      </c>
      <c r="BL53" s="60"/>
      <c r="BM53" s="61" t="str">
        <f>IF(BM56=BK53,X53,"")</f>
        <v/>
      </c>
      <c r="BN53" s="61" t="str">
        <f t="shared" ref="BN53:BN54" si="47">IF($BN$56=BK53,$X$53,"")</f>
        <v/>
      </c>
      <c r="BO53" s="61" t="str">
        <f t="shared" ref="BO53:BO54" si="48">IF(BP53&gt;0,$X$53,"")</f>
        <v/>
      </c>
      <c r="BP53" s="61">
        <f t="shared" ref="BP53:BP54" si="49">COUNTIF($BO$56:$BO$66,BK53)</f>
        <v>0</v>
      </c>
      <c r="BQ53" s="62" t="s">
        <v>55</v>
      </c>
    </row>
    <row r="54" spans="4:133" ht="10.5" customHeight="1">
      <c r="D54" s="179"/>
      <c r="V54" s="179"/>
      <c r="X54" t="str">
        <f>②扶養親族等の情報入力欄!O7</f>
        <v>非該当</v>
      </c>
      <c r="AA54" s="308"/>
      <c r="AB54" s="309"/>
      <c r="AC54" s="309"/>
      <c r="AD54" s="309"/>
      <c r="AE54" s="279"/>
      <c r="AF54" s="279"/>
      <c r="AG54" s="279"/>
      <c r="AH54" s="279"/>
      <c r="AI54" s="536" t="str">
        <f>IF($W$8=1,IF(BM53=$X$53,X51,""),"")</f>
        <v/>
      </c>
      <c r="AJ54" s="536"/>
      <c r="AK54" s="279"/>
      <c r="AL54" s="536" t="str">
        <f>IF($W$8=1,IF(BN53=$X$53,X51,""),"")</f>
        <v/>
      </c>
      <c r="AM54" s="536"/>
      <c r="AN54" s="536"/>
      <c r="AO54" s="536" t="str">
        <f>IF($W$8=1,IF(BO53=$X$53,X51,""),"")</f>
        <v/>
      </c>
      <c r="AP54" s="536"/>
      <c r="AQ54" s="92">
        <f t="shared" ref="AQ54:AQ55" si="50">IF($W$8=1,BP53,"")</f>
        <v>0</v>
      </c>
      <c r="AR54" s="311"/>
      <c r="AT54" s="318"/>
      <c r="AU54" s="9"/>
      <c r="AW54" s="90"/>
      <c r="AY54" s="48"/>
      <c r="BK54" s="60" t="str">
        <f>②扶養親族等の情報入力欄!P7</f>
        <v>同居特別障害者</v>
      </c>
      <c r="BL54" s="60"/>
      <c r="BM54" s="61"/>
      <c r="BN54" s="61" t="str">
        <f t="shared" si="47"/>
        <v/>
      </c>
      <c r="BO54" s="61" t="str">
        <f t="shared" si="48"/>
        <v/>
      </c>
      <c r="BP54" s="61">
        <f t="shared" si="49"/>
        <v>0</v>
      </c>
      <c r="BQ54" s="63" t="s">
        <v>55</v>
      </c>
    </row>
    <row r="55" spans="4:133" ht="10.5" customHeight="1">
      <c r="D55" s="179"/>
      <c r="V55" s="179"/>
      <c r="AA55" s="308"/>
      <c r="AB55" s="309"/>
      <c r="AC55" s="309"/>
      <c r="AD55" s="309"/>
      <c r="AE55" s="279"/>
      <c r="AF55" s="279"/>
      <c r="AG55" s="279"/>
      <c r="AH55" s="279"/>
      <c r="AI55" s="567"/>
      <c r="AJ55" s="567"/>
      <c r="AK55" s="279"/>
      <c r="AL55" s="536" t="str">
        <f>IF($W$8=1,IF(BN54=$X$53,X51,""),"")</f>
        <v/>
      </c>
      <c r="AM55" s="536"/>
      <c r="AN55" s="536"/>
      <c r="AO55" s="536" t="str">
        <f>IF($W$8=1,IF(BO54=$X$53,X51,""),"")</f>
        <v/>
      </c>
      <c r="AP55" s="536"/>
      <c r="AQ55" s="92">
        <f t="shared" si="50"/>
        <v>0</v>
      </c>
      <c r="AR55" s="311"/>
      <c r="AT55" s="317" t="str">
        <f>IF(W8=1,IF('➀申告者情報の入力欄'!D11=③印刷!$X$53,X51,""),"")</f>
        <v/>
      </c>
      <c r="AU55" s="9"/>
      <c r="AW55" s="90" t="s">
        <v>128</v>
      </c>
      <c r="AY55" s="47" t="str">
        <f>AY53&amp;IF(AT55=X51,AW55&amp;" ","")</f>
        <v/>
      </c>
      <c r="BM55" s="53">
        <f>COUNTIF(BM52:BM54,$X$53)</f>
        <v>0</v>
      </c>
      <c r="BN55" s="53">
        <f>COUNTIF(BN52:BN54,$X$53)</f>
        <v>0</v>
      </c>
      <c r="BP55" s="52">
        <f>SUM(BP52:BP54)</f>
        <v>0</v>
      </c>
    </row>
    <row r="56" spans="4:133" ht="10.5" customHeight="1">
      <c r="D56" s="179"/>
      <c r="V56" s="179"/>
      <c r="X56" s="226" t="str">
        <f>②扶養親族等の情報入力欄!P5</f>
        <v>一般の障害者</v>
      </c>
      <c r="AA56" s="312"/>
      <c r="AB56" s="313"/>
      <c r="AC56" s="313"/>
      <c r="AD56" s="313"/>
      <c r="AE56" s="314"/>
      <c r="AF56" s="314"/>
      <c r="AG56" s="314"/>
      <c r="AH56" s="314"/>
      <c r="AI56" s="314"/>
      <c r="AJ56" s="314"/>
      <c r="AK56" s="314"/>
      <c r="AL56" s="314"/>
      <c r="AM56" s="314"/>
      <c r="AN56" s="314"/>
      <c r="AO56" s="314"/>
      <c r="AP56" s="314"/>
      <c r="AQ56" s="315"/>
      <c r="AR56" s="316"/>
      <c r="AS56" s="54"/>
      <c r="AT56" s="280"/>
      <c r="AU56" s="9"/>
      <c r="AW56" s="90" t="s">
        <v>266</v>
      </c>
      <c r="BM56" s="26" t="str">
        <f>'➀申告者情報の入力欄'!D12</f>
        <v>非該当</v>
      </c>
      <c r="BN56" s="64" t="str">
        <f>②扶養親族等の情報入力欄!P27</f>
        <v>非該当</v>
      </c>
      <c r="BO56" s="65" t="str">
        <f>②扶養親族等の情報入力欄!P28</f>
        <v>非該当</v>
      </c>
      <c r="BP56" s="23"/>
      <c r="BQ56" s="23"/>
    </row>
    <row r="57" spans="4:133" ht="8.25" customHeight="1">
      <c r="D57" s="179"/>
      <c r="V57" s="179"/>
      <c r="X57" s="226" t="str">
        <f>②扶養親族等の情報入力欄!P6</f>
        <v>特別障害者</v>
      </c>
      <c r="AS57" s="8"/>
      <c r="AT57" s="280"/>
      <c r="AU57" s="9"/>
      <c r="AX57" s="1"/>
      <c r="AY57" s="10"/>
      <c r="AZ57" s="10"/>
      <c r="BA57" s="10"/>
      <c r="BB57" s="10"/>
      <c r="BC57" s="10"/>
      <c r="BD57" s="10"/>
      <c r="BE57" s="10"/>
      <c r="BF57" s="10"/>
      <c r="BG57" s="10"/>
      <c r="BH57" s="10"/>
      <c r="BI57" s="11"/>
      <c r="BM57" s="23"/>
      <c r="BN57" s="23"/>
      <c r="BO57" s="65" t="str">
        <f>②扶養親族等の情報入力欄!P29</f>
        <v>非該当</v>
      </c>
      <c r="BP57" s="23"/>
      <c r="BQ57" s="23"/>
    </row>
    <row r="58" spans="4:133" ht="8.25" customHeight="1">
      <c r="D58" s="179"/>
      <c r="V58" s="179"/>
      <c r="X58" s="226" t="str">
        <f>②扶養親族等の情報入力欄!P7</f>
        <v>同居特別障害者</v>
      </c>
      <c r="Y58" s="1"/>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8"/>
      <c r="AY58" s="569" t="str">
        <f>IF(設定!I34=設定!G34,AY55&amp;IF(SUM(AQ53:AQ55)+IF(AL53=X51,1,0)&gt;0,AW56,""),"")</f>
        <v/>
      </c>
      <c r="AZ58" s="569"/>
      <c r="BA58" s="569"/>
      <c r="BB58" s="569"/>
      <c r="BC58" s="569"/>
      <c r="BD58" s="569"/>
      <c r="BE58" s="569"/>
      <c r="BF58" s="569"/>
      <c r="BG58" s="569"/>
      <c r="BH58" s="569"/>
      <c r="BI58" s="9"/>
      <c r="BM58" s="23"/>
      <c r="BN58" s="23"/>
      <c r="BO58" s="65" t="str">
        <f>②扶養親族等の情報入力欄!P30</f>
        <v>非該当</v>
      </c>
      <c r="BP58" s="23"/>
      <c r="BQ58" s="23"/>
    </row>
    <row r="59" spans="4:133" ht="8.25" customHeight="1">
      <c r="D59" s="179"/>
      <c r="V59" s="179"/>
      <c r="Y59" s="8"/>
      <c r="AA59" s="568" t="str">
        <f>IF(W8=1,②扶養親族等の情報入力欄!AF8,"")</f>
        <v>　　</v>
      </c>
      <c r="AB59" s="568"/>
      <c r="AC59" s="568"/>
      <c r="AD59" s="568"/>
      <c r="AE59" s="568"/>
      <c r="AF59" s="568"/>
      <c r="AG59" s="568"/>
      <c r="AH59" s="568"/>
      <c r="AI59" s="568"/>
      <c r="AJ59" s="568"/>
      <c r="AK59" s="568"/>
      <c r="AL59" s="568"/>
      <c r="AM59" s="568"/>
      <c r="AN59" s="568"/>
      <c r="AO59" s="568"/>
      <c r="AP59" s="568"/>
      <c r="AQ59" s="568"/>
      <c r="AR59" s="568"/>
      <c r="AS59" s="568"/>
      <c r="AT59" s="568"/>
      <c r="AU59" s="568"/>
      <c r="AV59" s="568"/>
      <c r="AX59" s="8"/>
      <c r="AY59" s="569"/>
      <c r="AZ59" s="569"/>
      <c r="BA59" s="569"/>
      <c r="BB59" s="569"/>
      <c r="BC59" s="569"/>
      <c r="BD59" s="569"/>
      <c r="BE59" s="569"/>
      <c r="BF59" s="569"/>
      <c r="BG59" s="569"/>
      <c r="BH59" s="569"/>
      <c r="BI59" s="9"/>
      <c r="BM59" s="23"/>
      <c r="BN59" s="23"/>
      <c r="BO59" s="65" t="str">
        <f>②扶養親族等の情報入力欄!P31</f>
        <v>非該当</v>
      </c>
      <c r="BP59" s="23"/>
      <c r="BQ59" s="23"/>
      <c r="DX59" t="s">
        <v>17</v>
      </c>
      <c r="DY59" t="s">
        <v>21</v>
      </c>
      <c r="DZ59" t="s">
        <v>22</v>
      </c>
      <c r="EB59" t="s">
        <v>20</v>
      </c>
    </row>
    <row r="60" spans="4:133" ht="8.25" customHeight="1">
      <c r="D60" s="179"/>
      <c r="V60" s="179"/>
      <c r="Y60" s="8"/>
      <c r="AA60" s="568"/>
      <c r="AB60" s="568"/>
      <c r="AC60" s="568"/>
      <c r="AD60" s="568"/>
      <c r="AE60" s="568"/>
      <c r="AF60" s="568"/>
      <c r="AG60" s="568"/>
      <c r="AH60" s="568"/>
      <c r="AI60" s="568"/>
      <c r="AJ60" s="568"/>
      <c r="AK60" s="568"/>
      <c r="AL60" s="568"/>
      <c r="AM60" s="568"/>
      <c r="AN60" s="568"/>
      <c r="AO60" s="568"/>
      <c r="AP60" s="568"/>
      <c r="AQ60" s="568"/>
      <c r="AR60" s="568"/>
      <c r="AS60" s="568"/>
      <c r="AT60" s="568"/>
      <c r="AU60" s="568"/>
      <c r="AV60" s="568"/>
      <c r="AX60" s="3"/>
      <c r="AY60" s="12"/>
      <c r="AZ60" s="12"/>
      <c r="BA60" s="12"/>
      <c r="BB60" s="12"/>
      <c r="BC60" s="12"/>
      <c r="BD60" s="12"/>
      <c r="BE60" s="12"/>
      <c r="BF60" s="12"/>
      <c r="BG60" s="12"/>
      <c r="BH60" s="12"/>
      <c r="BI60" s="13"/>
      <c r="BM60" s="23"/>
      <c r="BN60" s="23"/>
      <c r="BO60" s="65" t="str">
        <f>②扶養親族等の情報入力欄!P32</f>
        <v>非該当</v>
      </c>
      <c r="BP60" s="23"/>
      <c r="BQ60" s="23"/>
      <c r="BY60" s="108" t="s">
        <v>17</v>
      </c>
      <c r="CA60">
        <f>②扶養親族等の情報入力欄!G3</f>
        <v>4</v>
      </c>
      <c r="CB60">
        <f>②扶養親族等の情報入力欄!F3</f>
        <v>3</v>
      </c>
      <c r="CP60">
        <f>②扶養親族等の情報入力欄!I3</f>
        <v>6</v>
      </c>
      <c r="CV60" s="23">
        <f>②扶養親族等の情報入力欄!N3</f>
        <v>11</v>
      </c>
      <c r="CW60">
        <f>②扶養親族等の情報入力欄!M3</f>
        <v>10</v>
      </c>
      <c r="CX60" s="27" t="str">
        <f>設定!C15</f>
        <v>申告者と同じ</v>
      </c>
      <c r="CY60" s="52" t="str">
        <f>②扶養親族等の情報入力欄!M5</f>
        <v>同居</v>
      </c>
      <c r="DO60">
        <f>②扶養親族等の情報入力欄!K3</f>
        <v>8</v>
      </c>
      <c r="DY60">
        <f>②扶養親族等の情報入力欄!J3</f>
        <v>7</v>
      </c>
      <c r="DZ60" s="4" t="s">
        <v>23</v>
      </c>
      <c r="EB60">
        <f>②扶養親族等の情報入力欄!H3</f>
        <v>5</v>
      </c>
    </row>
    <row r="61" spans="4:133" ht="8.25" customHeight="1">
      <c r="D61" s="179"/>
      <c r="V61" s="179"/>
      <c r="Y61" s="8"/>
      <c r="AA61" s="568"/>
      <c r="AB61" s="568"/>
      <c r="AC61" s="568"/>
      <c r="AD61" s="568"/>
      <c r="AE61" s="568"/>
      <c r="AF61" s="568"/>
      <c r="AG61" s="568"/>
      <c r="AH61" s="568"/>
      <c r="AI61" s="568"/>
      <c r="AJ61" s="568"/>
      <c r="AK61" s="568"/>
      <c r="AL61" s="568"/>
      <c r="AM61" s="568"/>
      <c r="AN61" s="568"/>
      <c r="AO61" s="568"/>
      <c r="AP61" s="568"/>
      <c r="AQ61" s="568"/>
      <c r="AR61" s="568"/>
      <c r="AS61" s="568"/>
      <c r="AT61" s="568"/>
      <c r="AU61" s="568"/>
      <c r="AV61" s="568"/>
      <c r="AW61" s="9"/>
      <c r="BM61" s="23"/>
      <c r="BN61" s="23"/>
      <c r="BO61" s="65" t="str">
        <f>②扶養親族等の情報入力欄!P33</f>
        <v>非該当</v>
      </c>
      <c r="BP61" s="23"/>
      <c r="BQ61" s="23"/>
      <c r="BX61" s="1"/>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1"/>
      <c r="DZ61" s="4" t="s">
        <v>24</v>
      </c>
    </row>
    <row r="62" spans="4:133" ht="7.5" customHeight="1">
      <c r="D62" s="179"/>
      <c r="V62" s="179"/>
      <c r="Y62" s="8"/>
      <c r="AA62" s="568"/>
      <c r="AB62" s="568"/>
      <c r="AC62" s="568"/>
      <c r="AD62" s="568"/>
      <c r="AE62" s="568"/>
      <c r="AF62" s="568"/>
      <c r="AG62" s="568"/>
      <c r="AH62" s="568"/>
      <c r="AI62" s="568"/>
      <c r="AJ62" s="568"/>
      <c r="AK62" s="568"/>
      <c r="AL62" s="568"/>
      <c r="AM62" s="568"/>
      <c r="AN62" s="568"/>
      <c r="AO62" s="568"/>
      <c r="AP62" s="568"/>
      <c r="AQ62" s="568"/>
      <c r="AR62" s="568"/>
      <c r="AS62" s="568"/>
      <c r="AT62" s="568"/>
      <c r="AU62" s="568"/>
      <c r="AV62" s="568"/>
      <c r="AW62" s="9"/>
      <c r="BO62" s="65" t="str">
        <f>②扶養親族等の情報入力欄!P34</f>
        <v>非該当</v>
      </c>
      <c r="BW62">
        <f>W8*2-1</f>
        <v>1</v>
      </c>
      <c r="BX62" s="8"/>
      <c r="BY62" s="496" t="str">
        <f ca="1">DX62</f>
        <v/>
      </c>
      <c r="BZ62" s="527">
        <f ca="1">VLOOKUP($BW62,年少,CA$60)</f>
        <v>0</v>
      </c>
      <c r="CA62" s="527"/>
      <c r="CB62" s="527"/>
      <c r="CC62" s="527"/>
      <c r="CD62" s="540" t="str">
        <f ca="1">IFERROR(IF($EB62*1=0,"",MID($EB62,CD$72,1)),MID($BQ24,CD$72,1))</f>
        <v/>
      </c>
      <c r="CE62" s="540" t="str">
        <f t="shared" ref="CE62:CO62" ca="1" si="51">IFERROR(IF($EB62*1=0,"",MID($EB62,CE$72,1)),MID($BQ24,CE$72,1))</f>
        <v/>
      </c>
      <c r="CF62" s="540" t="str">
        <f t="shared" ca="1" si="51"/>
        <v/>
      </c>
      <c r="CG62" s="540" t="str">
        <f t="shared" ca="1" si="51"/>
        <v/>
      </c>
      <c r="CH62" s="540" t="str">
        <f t="shared" ca="1" si="51"/>
        <v/>
      </c>
      <c r="CI62" s="540" t="str">
        <f t="shared" ca="1" si="51"/>
        <v/>
      </c>
      <c r="CJ62" s="540" t="str">
        <f t="shared" ca="1" si="51"/>
        <v/>
      </c>
      <c r="CK62" s="540" t="str">
        <f t="shared" ca="1" si="51"/>
        <v/>
      </c>
      <c r="CL62" s="540" t="str">
        <f t="shared" ca="1" si="51"/>
        <v/>
      </c>
      <c r="CM62" s="540" t="str">
        <f t="shared" ca="1" si="51"/>
        <v/>
      </c>
      <c r="CN62" s="540" t="str">
        <f t="shared" ca="1" si="51"/>
        <v/>
      </c>
      <c r="CO62" s="540" t="str">
        <f t="shared" ca="1" si="51"/>
        <v/>
      </c>
      <c r="CP62" s="518">
        <f ca="1">VLOOKUP($BW62,年少,CP$60)</f>
        <v>0</v>
      </c>
      <c r="CQ62" s="555" t="str">
        <f ca="1">DZ62</f>
        <v/>
      </c>
      <c r="CR62" s="542" t="str">
        <f ca="1">IF(DY62=0,"",TEXT(DY62,"e"))</f>
        <v/>
      </c>
      <c r="CS62" s="531" t="str">
        <f ca="1">IF(DY62=0,"",MONTH(DY62))</f>
        <v/>
      </c>
      <c r="CT62" s="543" t="str">
        <f ca="1">IF(DY62=0,"",DAY(DY62))</f>
        <v/>
      </c>
      <c r="CU62" s="369"/>
      <c r="CV62" s="541">
        <f ca="1">IF(VLOOKUP(BW62,年少,CW$60)=CY$60,CX$60,VLOOKUP(BW62,年少,CV$60))</f>
        <v>0</v>
      </c>
      <c r="CW62" s="541"/>
      <c r="CX62" s="541"/>
      <c r="CY62" s="541"/>
      <c r="CZ62" s="541"/>
      <c r="DA62" s="541"/>
      <c r="DB62" s="541"/>
      <c r="DC62" s="541"/>
      <c r="DD62" s="541"/>
      <c r="DE62" s="541"/>
      <c r="DF62" s="541"/>
      <c r="DG62" s="369"/>
      <c r="DH62" s="369"/>
      <c r="DI62" s="369"/>
      <c r="DJ62" s="369"/>
      <c r="DK62" s="369"/>
      <c r="DL62" s="369"/>
      <c r="DM62" s="369"/>
      <c r="DN62" s="535" t="str">
        <f ca="1">IF(DY62=0,"",VLOOKUP($BW62,年少,DO$60))</f>
        <v/>
      </c>
      <c r="DO62" s="535"/>
      <c r="DP62" s="535"/>
      <c r="DQ62" s="535"/>
      <c r="DS62" s="9"/>
      <c r="DV62" s="42"/>
      <c r="DW62" s="42"/>
      <c r="DX62" s="452" t="str">
        <f ca="1">IF(DY62=0,"",DATEDIF(DY62,設定!$D$6+1,"Y"))</f>
        <v/>
      </c>
      <c r="DY62" s="554">
        <f ca="1">VLOOKUP($BW62,年少,DY$60)</f>
        <v>0</v>
      </c>
      <c r="DZ62" s="516" t="str">
        <f ca="1">IF(DY62=0,"",TEXT(DY62,"ｇｇｇ"))</f>
        <v/>
      </c>
      <c r="EB62" s="516">
        <f ca="1">IF(AND(設定!G26=設定!H27,設定!I29=設定!G24),設定!F28,VLOOKUP($BW62,年少,EB$60))</f>
        <v>0</v>
      </c>
      <c r="EC62" s="516"/>
    </row>
    <row r="63" spans="4:133" ht="3.75" customHeight="1">
      <c r="D63" s="179"/>
      <c r="V63" s="179"/>
      <c r="Y63" s="8"/>
      <c r="AW63" s="9"/>
      <c r="BO63" s="65" t="str">
        <f>②扶養親族等の情報入力欄!P35</f>
        <v>非該当</v>
      </c>
      <c r="BW63">
        <f>BW62</f>
        <v>1</v>
      </c>
      <c r="BX63" s="530"/>
      <c r="BY63" s="496"/>
      <c r="BZ63" s="518">
        <f ca="1">VLOOKUP($BW62,年少,CB$60)</f>
        <v>0</v>
      </c>
      <c r="CA63" s="518"/>
      <c r="CB63" s="518"/>
      <c r="CC63" s="518"/>
      <c r="CD63" s="540"/>
      <c r="CE63" s="540"/>
      <c r="CF63" s="540"/>
      <c r="CG63" s="540"/>
      <c r="CH63" s="540"/>
      <c r="CI63" s="540"/>
      <c r="CJ63" s="540"/>
      <c r="CK63" s="540"/>
      <c r="CL63" s="540"/>
      <c r="CM63" s="540"/>
      <c r="CN63" s="540"/>
      <c r="CO63" s="540"/>
      <c r="CP63" s="518"/>
      <c r="CQ63" s="555"/>
      <c r="CR63" s="542"/>
      <c r="CS63" s="531"/>
      <c r="CT63" s="543"/>
      <c r="CU63" s="369"/>
      <c r="CV63" s="541"/>
      <c r="CW63" s="541"/>
      <c r="CX63" s="541"/>
      <c r="CY63" s="541"/>
      <c r="CZ63" s="541"/>
      <c r="DA63" s="541"/>
      <c r="DB63" s="541"/>
      <c r="DC63" s="541"/>
      <c r="DD63" s="541"/>
      <c r="DE63" s="541"/>
      <c r="DF63" s="541"/>
      <c r="DG63" s="369"/>
      <c r="DH63" s="369"/>
      <c r="DI63" s="369"/>
      <c r="DJ63" s="369"/>
      <c r="DK63" s="369"/>
      <c r="DL63" s="369"/>
      <c r="DM63" s="369"/>
      <c r="DN63" s="535"/>
      <c r="DO63" s="535"/>
      <c r="DP63" s="535"/>
      <c r="DQ63" s="535"/>
      <c r="DS63" s="9"/>
      <c r="DV63" s="42"/>
      <c r="DW63" s="42"/>
      <c r="DX63" s="452"/>
      <c r="DY63" s="554"/>
      <c r="DZ63" s="516"/>
      <c r="EB63" s="516"/>
      <c r="EC63" s="516"/>
    </row>
    <row r="64" spans="4:133" ht="3.75" customHeight="1">
      <c r="D64" s="179"/>
      <c r="V64" s="179"/>
      <c r="Y64" s="3"/>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3"/>
      <c r="BO64" s="65" t="str">
        <f>②扶養親族等の情報入力欄!P36</f>
        <v>非該当</v>
      </c>
      <c r="BW64">
        <f t="shared" ref="BW64:BW69" si="52">BW63</f>
        <v>1</v>
      </c>
      <c r="BX64" s="530"/>
      <c r="BY64" s="496"/>
      <c r="BZ64" s="518"/>
      <c r="CA64" s="518"/>
      <c r="CB64" s="518"/>
      <c r="CC64" s="518"/>
      <c r="CD64" s="540"/>
      <c r="CE64" s="540"/>
      <c r="CF64" s="540"/>
      <c r="CG64" s="540"/>
      <c r="CH64" s="540"/>
      <c r="CI64" s="540"/>
      <c r="CJ64" s="540"/>
      <c r="CK64" s="540"/>
      <c r="CL64" s="540"/>
      <c r="CM64" s="540"/>
      <c r="CN64" s="540"/>
      <c r="CO64" s="540"/>
      <c r="CP64" s="518"/>
      <c r="CQ64" s="555"/>
      <c r="CR64" s="542"/>
      <c r="CS64" s="531"/>
      <c r="CT64" s="543"/>
      <c r="CU64" s="369"/>
      <c r="CV64" s="541"/>
      <c r="CW64" s="541"/>
      <c r="CX64" s="541"/>
      <c r="CY64" s="541"/>
      <c r="CZ64" s="541"/>
      <c r="DA64" s="541"/>
      <c r="DB64" s="541"/>
      <c r="DC64" s="541"/>
      <c r="DD64" s="541"/>
      <c r="DE64" s="541"/>
      <c r="DF64" s="541"/>
      <c r="DG64" s="369"/>
      <c r="DH64" s="369"/>
      <c r="DI64" s="369"/>
      <c r="DJ64" s="369"/>
      <c r="DK64" s="369"/>
      <c r="DL64" s="369"/>
      <c r="DM64" s="369"/>
      <c r="DN64" s="535"/>
      <c r="DO64" s="535"/>
      <c r="DP64" s="535"/>
      <c r="DQ64" s="535"/>
      <c r="DS64" s="9"/>
      <c r="DV64" s="42"/>
      <c r="DW64" s="42"/>
      <c r="DX64" s="452"/>
      <c r="DY64" s="554"/>
      <c r="DZ64" s="516"/>
      <c r="EB64" s="516"/>
      <c r="EC64" s="516"/>
    </row>
    <row r="65" spans="4:133" ht="3.75" customHeight="1">
      <c r="D65" s="179"/>
      <c r="V65" s="179"/>
      <c r="BO65" s="65" t="str">
        <f>②扶養親族等の情報入力欄!P37</f>
        <v>非該当</v>
      </c>
      <c r="BW65">
        <f t="shared" si="52"/>
        <v>1</v>
      </c>
      <c r="BX65" s="530"/>
      <c r="BY65" s="496"/>
      <c r="BZ65" s="518"/>
      <c r="CA65" s="518"/>
      <c r="CB65" s="518"/>
      <c r="CC65" s="518"/>
      <c r="CD65" s="540"/>
      <c r="CE65" s="540"/>
      <c r="CF65" s="540"/>
      <c r="CG65" s="540"/>
      <c r="CH65" s="540"/>
      <c r="CI65" s="540"/>
      <c r="CJ65" s="540"/>
      <c r="CK65" s="540"/>
      <c r="CL65" s="540"/>
      <c r="CM65" s="540"/>
      <c r="CN65" s="540"/>
      <c r="CO65" s="540"/>
      <c r="CP65" s="518"/>
      <c r="CQ65" s="555"/>
      <c r="CR65" s="542"/>
      <c r="CS65" s="531"/>
      <c r="CT65" s="543"/>
      <c r="CU65" s="369"/>
      <c r="CV65" s="541"/>
      <c r="CW65" s="541"/>
      <c r="CX65" s="541"/>
      <c r="CY65" s="541"/>
      <c r="CZ65" s="541"/>
      <c r="DA65" s="541"/>
      <c r="DB65" s="541"/>
      <c r="DC65" s="541"/>
      <c r="DD65" s="541"/>
      <c r="DE65" s="541"/>
      <c r="DF65" s="541"/>
      <c r="DG65" s="369"/>
      <c r="DH65" s="369"/>
      <c r="DI65" s="369"/>
      <c r="DJ65" s="369"/>
      <c r="DK65" s="369"/>
      <c r="DL65" s="369"/>
      <c r="DM65" s="369"/>
      <c r="DN65" s="535"/>
      <c r="DO65" s="535"/>
      <c r="DP65" s="535"/>
      <c r="DQ65" s="535"/>
      <c r="DS65" s="9"/>
      <c r="DV65" s="42"/>
      <c r="DW65" s="42"/>
      <c r="DX65" s="452"/>
      <c r="DY65" s="554"/>
      <c r="DZ65" s="516"/>
      <c r="EB65" s="516"/>
      <c r="EC65" s="516"/>
    </row>
    <row r="66" spans="4:133" ht="7.5" customHeight="1">
      <c r="D66" s="179"/>
      <c r="V66" s="179"/>
      <c r="BO66" s="65" t="str">
        <f>②扶養親族等の情報入力欄!P38</f>
        <v>非該当</v>
      </c>
      <c r="BW66">
        <f>BW65+1</f>
        <v>2</v>
      </c>
      <c r="BX66" s="530"/>
      <c r="BY66" s="496" t="str">
        <f ca="1">DX66</f>
        <v/>
      </c>
      <c r="BZ66" s="527">
        <f ca="1">VLOOKUP(BW66,年少,CA$60)</f>
        <v>0</v>
      </c>
      <c r="CA66" s="527"/>
      <c r="CB66" s="527"/>
      <c r="CC66" s="527"/>
      <c r="CD66" s="540" t="str">
        <f ca="1">IFERROR(IF($EB66*1=0,"",MID($EB66,CD$72,1)),MID($BQ28,CD$72,1))</f>
        <v/>
      </c>
      <c r="CE66" s="540" t="str">
        <f t="shared" ref="CE66:CO66" ca="1" si="53">IFERROR(IF($EB66*1=0,"",MID($EB66,CE$72,1)),MID($BQ28,CE$72,1))</f>
        <v/>
      </c>
      <c r="CF66" s="540" t="str">
        <f t="shared" ca="1" si="53"/>
        <v/>
      </c>
      <c r="CG66" s="540" t="str">
        <f t="shared" ca="1" si="53"/>
        <v/>
      </c>
      <c r="CH66" s="540" t="str">
        <f t="shared" ca="1" si="53"/>
        <v/>
      </c>
      <c r="CI66" s="540" t="str">
        <f t="shared" ca="1" si="53"/>
        <v/>
      </c>
      <c r="CJ66" s="540" t="str">
        <f t="shared" ca="1" si="53"/>
        <v/>
      </c>
      <c r="CK66" s="540" t="str">
        <f t="shared" ca="1" si="53"/>
        <v/>
      </c>
      <c r="CL66" s="540" t="str">
        <f t="shared" ca="1" si="53"/>
        <v/>
      </c>
      <c r="CM66" s="540" t="str">
        <f t="shared" ca="1" si="53"/>
        <v/>
      </c>
      <c r="CN66" s="540" t="str">
        <f t="shared" ca="1" si="53"/>
        <v/>
      </c>
      <c r="CO66" s="540" t="str">
        <f t="shared" ca="1" si="53"/>
        <v/>
      </c>
      <c r="CP66" s="518">
        <f ca="1">VLOOKUP($BW66,年少,CP$60)</f>
        <v>0</v>
      </c>
      <c r="CQ66" s="555" t="str">
        <f ca="1">DZ66</f>
        <v/>
      </c>
      <c r="CR66" s="542" t="str">
        <f ca="1">IF(DY66=0,"",TEXT(DY66,"e"))</f>
        <v/>
      </c>
      <c r="CS66" s="531" t="str">
        <f ca="1">IF(DY66=0,"",MONTH(DY66))</f>
        <v/>
      </c>
      <c r="CT66" s="543" t="str">
        <f ca="1">IF(DY66=0,"",DAY(DY66))</f>
        <v/>
      </c>
      <c r="CU66" s="369"/>
      <c r="CV66" s="541">
        <f ca="1">IF(VLOOKUP(BW66,年少,CW$60)=CY$60,CX$60,VLOOKUP(BW66,年少,CV$60))</f>
        <v>0</v>
      </c>
      <c r="CW66" s="541"/>
      <c r="CX66" s="541"/>
      <c r="CY66" s="541"/>
      <c r="CZ66" s="541"/>
      <c r="DA66" s="541"/>
      <c r="DB66" s="541"/>
      <c r="DC66" s="541"/>
      <c r="DD66" s="541"/>
      <c r="DE66" s="541"/>
      <c r="DF66" s="541"/>
      <c r="DG66" s="369"/>
      <c r="DH66" s="369"/>
      <c r="DI66" s="369"/>
      <c r="DJ66" s="369"/>
      <c r="DK66" s="369"/>
      <c r="DL66" s="369"/>
      <c r="DM66" s="369"/>
      <c r="DN66" s="535" t="str">
        <f ca="1">IF(DY66=0,"",VLOOKUP($BW66,年少,DO$60))</f>
        <v/>
      </c>
      <c r="DO66" s="535"/>
      <c r="DP66" s="535"/>
      <c r="DQ66" s="535"/>
      <c r="DS66" s="9"/>
      <c r="DV66" s="42"/>
      <c r="DW66" s="42"/>
      <c r="DX66" s="452" t="str">
        <f ca="1">IF(DY66=0,"",DATEDIF(DY66,設定!$D$6+1,"Y"))</f>
        <v/>
      </c>
      <c r="DY66" s="554">
        <f ca="1">VLOOKUP($BW66,年少,DY$60)</f>
        <v>0</v>
      </c>
      <c r="DZ66" s="516" t="str">
        <f ca="1">IF(DY66=0,"",TEXT(DY66,"ｇｇｇ"))</f>
        <v/>
      </c>
      <c r="EB66" s="516">
        <f ca="1">IF(AND(設定!G26=設定!H27,設定!I29=設定!G24),設定!F28,VLOOKUP($BW66,年少,EB$60))</f>
        <v>0</v>
      </c>
      <c r="EC66" s="516"/>
    </row>
    <row r="67" spans="4:133" ht="3.75" customHeight="1">
      <c r="D67" s="179"/>
      <c r="V67" s="179"/>
      <c r="BW67">
        <f t="shared" si="52"/>
        <v>2</v>
      </c>
      <c r="BX67" s="530"/>
      <c r="BY67" s="496"/>
      <c r="BZ67" s="518">
        <f ca="1">VLOOKUP($BW66,年少,CB$60)</f>
        <v>0</v>
      </c>
      <c r="CA67" s="518"/>
      <c r="CB67" s="518"/>
      <c r="CC67" s="518"/>
      <c r="CD67" s="540"/>
      <c r="CE67" s="540"/>
      <c r="CF67" s="540"/>
      <c r="CG67" s="540"/>
      <c r="CH67" s="540"/>
      <c r="CI67" s="540"/>
      <c r="CJ67" s="540"/>
      <c r="CK67" s="540"/>
      <c r="CL67" s="540"/>
      <c r="CM67" s="540"/>
      <c r="CN67" s="540"/>
      <c r="CO67" s="540"/>
      <c r="CP67" s="518"/>
      <c r="CQ67" s="555"/>
      <c r="CR67" s="542"/>
      <c r="CS67" s="531"/>
      <c r="CT67" s="543"/>
      <c r="CU67" s="369"/>
      <c r="CV67" s="541"/>
      <c r="CW67" s="541"/>
      <c r="CX67" s="541"/>
      <c r="CY67" s="541"/>
      <c r="CZ67" s="541"/>
      <c r="DA67" s="541"/>
      <c r="DB67" s="541"/>
      <c r="DC67" s="541"/>
      <c r="DD67" s="541"/>
      <c r="DE67" s="541"/>
      <c r="DF67" s="541"/>
      <c r="DG67" s="369"/>
      <c r="DH67" s="369"/>
      <c r="DI67" s="369"/>
      <c r="DJ67" s="369"/>
      <c r="DK67" s="369"/>
      <c r="DL67" s="369"/>
      <c r="DM67" s="369"/>
      <c r="DN67" s="535"/>
      <c r="DO67" s="535"/>
      <c r="DP67" s="535"/>
      <c r="DQ67" s="535"/>
      <c r="DS67" s="9"/>
      <c r="DV67" s="42"/>
      <c r="DW67" s="42"/>
      <c r="DX67" s="452"/>
      <c r="DY67" s="554"/>
      <c r="DZ67" s="516"/>
      <c r="EB67" s="516"/>
      <c r="EC67" s="516"/>
    </row>
    <row r="68" spans="4:133" ht="3.75" customHeight="1">
      <c r="D68" s="179"/>
      <c r="V68" s="179"/>
      <c r="BW68">
        <f t="shared" si="52"/>
        <v>2</v>
      </c>
      <c r="BX68" s="530"/>
      <c r="BY68" s="496"/>
      <c r="BZ68" s="518"/>
      <c r="CA68" s="518"/>
      <c r="CB68" s="518"/>
      <c r="CC68" s="518"/>
      <c r="CD68" s="540"/>
      <c r="CE68" s="540"/>
      <c r="CF68" s="540"/>
      <c r="CG68" s="540"/>
      <c r="CH68" s="540"/>
      <c r="CI68" s="540"/>
      <c r="CJ68" s="540"/>
      <c r="CK68" s="540"/>
      <c r="CL68" s="540"/>
      <c r="CM68" s="540"/>
      <c r="CN68" s="540"/>
      <c r="CO68" s="540"/>
      <c r="CP68" s="518"/>
      <c r="CQ68" s="555"/>
      <c r="CR68" s="542"/>
      <c r="CS68" s="531"/>
      <c r="CT68" s="543"/>
      <c r="CU68" s="369"/>
      <c r="CV68" s="541"/>
      <c r="CW68" s="541"/>
      <c r="CX68" s="541"/>
      <c r="CY68" s="541"/>
      <c r="CZ68" s="541"/>
      <c r="DA68" s="541"/>
      <c r="DB68" s="541"/>
      <c r="DC68" s="541"/>
      <c r="DD68" s="541"/>
      <c r="DE68" s="541"/>
      <c r="DF68" s="541"/>
      <c r="DG68" s="369"/>
      <c r="DH68" s="369"/>
      <c r="DI68" s="369"/>
      <c r="DJ68" s="369"/>
      <c r="DK68" s="369"/>
      <c r="DL68" s="369"/>
      <c r="DM68" s="369"/>
      <c r="DN68" s="535"/>
      <c r="DO68" s="535"/>
      <c r="DP68" s="535"/>
      <c r="DQ68" s="535"/>
      <c r="DS68" s="9"/>
      <c r="DV68" s="42"/>
      <c r="DW68" s="42"/>
      <c r="DX68" s="452"/>
      <c r="DY68" s="554"/>
      <c r="DZ68" s="516"/>
      <c r="EB68" s="516"/>
      <c r="EC68" s="516"/>
    </row>
    <row r="69" spans="4:133" ht="3.75" customHeight="1">
      <c r="D69" s="179"/>
      <c r="V69" s="179"/>
      <c r="BW69">
        <f t="shared" si="52"/>
        <v>2</v>
      </c>
      <c r="BX69" s="8"/>
      <c r="BY69" s="496"/>
      <c r="BZ69" s="518"/>
      <c r="CA69" s="518"/>
      <c r="CB69" s="518"/>
      <c r="CC69" s="518"/>
      <c r="CD69" s="540"/>
      <c r="CE69" s="540"/>
      <c r="CF69" s="540"/>
      <c r="CG69" s="540"/>
      <c r="CH69" s="540"/>
      <c r="CI69" s="540"/>
      <c r="CJ69" s="540"/>
      <c r="CK69" s="540"/>
      <c r="CL69" s="540"/>
      <c r="CM69" s="540"/>
      <c r="CN69" s="540"/>
      <c r="CO69" s="540"/>
      <c r="CP69" s="518"/>
      <c r="CQ69" s="555"/>
      <c r="CR69" s="542"/>
      <c r="CS69" s="531"/>
      <c r="CT69" s="543"/>
      <c r="CU69" s="369"/>
      <c r="CV69" s="541"/>
      <c r="CW69" s="541"/>
      <c r="CX69" s="541"/>
      <c r="CY69" s="541"/>
      <c r="CZ69" s="541"/>
      <c r="DA69" s="541"/>
      <c r="DB69" s="541"/>
      <c r="DC69" s="541"/>
      <c r="DD69" s="541"/>
      <c r="DE69" s="541"/>
      <c r="DF69" s="541"/>
      <c r="DG69" s="369"/>
      <c r="DH69" s="369"/>
      <c r="DI69" s="369"/>
      <c r="DJ69" s="369"/>
      <c r="DK69" s="369"/>
      <c r="DL69" s="369"/>
      <c r="DM69" s="369"/>
      <c r="DN69" s="535"/>
      <c r="DO69" s="535"/>
      <c r="DP69" s="535"/>
      <c r="DQ69" s="535"/>
      <c r="DS69" s="9"/>
      <c r="DV69" s="42"/>
      <c r="DW69" s="42"/>
      <c r="DX69" s="452"/>
      <c r="DY69" s="554"/>
      <c r="DZ69" s="516"/>
      <c r="EB69" s="516"/>
      <c r="EC69" s="516"/>
    </row>
    <row r="70" spans="4:133" ht="10.5" customHeight="1">
      <c r="D70" s="179"/>
      <c r="V70" s="179"/>
      <c r="BX70" s="3"/>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3"/>
    </row>
    <row r="71" spans="4:133" ht="10.5" customHeight="1">
      <c r="D71" s="179"/>
      <c r="V71" s="179"/>
    </row>
    <row r="72" spans="4:133">
      <c r="D72" s="179"/>
      <c r="V72" s="179"/>
      <c r="CD72" s="23">
        <v>1</v>
      </c>
      <c r="CE72" s="23">
        <v>2</v>
      </c>
      <c r="CF72" s="23">
        <v>3</v>
      </c>
      <c r="CG72" s="23">
        <v>4</v>
      </c>
      <c r="CH72" s="23">
        <v>5</v>
      </c>
      <c r="CI72" s="23">
        <v>6</v>
      </c>
      <c r="CJ72" s="23">
        <v>7</v>
      </c>
      <c r="CK72" s="23">
        <v>8</v>
      </c>
      <c r="CL72" s="23">
        <v>9</v>
      </c>
      <c r="CM72" s="23">
        <v>10</v>
      </c>
      <c r="CN72" s="23">
        <v>11</v>
      </c>
      <c r="CO72" s="23">
        <v>12</v>
      </c>
    </row>
    <row r="73" spans="4:133">
      <c r="D73" s="179"/>
      <c r="V73" s="179"/>
    </row>
    <row r="74" spans="4:133">
      <c r="D74" s="179"/>
      <c r="V74" s="179"/>
    </row>
    <row r="75" spans="4:133">
      <c r="D75" s="179"/>
      <c r="V75" s="179"/>
    </row>
    <row r="76" spans="4:133">
      <c r="D76" s="179"/>
      <c r="V76" s="179"/>
    </row>
    <row r="77" spans="4:133">
      <c r="D77" s="179"/>
      <c r="V77" s="179"/>
    </row>
    <row r="78" spans="4:133">
      <c r="D78" s="179"/>
      <c r="V78" s="179"/>
    </row>
    <row r="79" spans="4:133">
      <c r="D79" s="179"/>
      <c r="V79" s="179"/>
    </row>
    <row r="80" spans="4:133">
      <c r="D80" s="179"/>
      <c r="V80" s="179"/>
    </row>
    <row r="81" spans="4:22">
      <c r="D81" s="179"/>
      <c r="V81" s="179"/>
    </row>
    <row r="82" spans="4:22">
      <c r="D82" s="179"/>
      <c r="V82" s="179"/>
    </row>
    <row r="83" spans="4:22">
      <c r="D83" s="179"/>
      <c r="V83" s="179"/>
    </row>
    <row r="84" spans="4:22">
      <c r="D84" s="179"/>
      <c r="V84" s="179"/>
    </row>
    <row r="85" spans="4:22">
      <c r="D85" s="179"/>
      <c r="V85" s="179"/>
    </row>
    <row r="86" spans="4:22">
      <c r="D86" s="179"/>
      <c r="V86" s="179"/>
    </row>
    <row r="87" spans="4:22">
      <c r="D87" s="179"/>
      <c r="V87" s="179"/>
    </row>
    <row r="88" spans="4:22">
      <c r="D88" s="179"/>
      <c r="V88" s="179"/>
    </row>
    <row r="89" spans="4:22">
      <c r="D89" s="179"/>
      <c r="V89" s="179"/>
    </row>
    <row r="90" spans="4:22">
      <c r="D90" s="179"/>
      <c r="V90" s="179"/>
    </row>
    <row r="91" spans="4:22">
      <c r="D91" s="179"/>
      <c r="V91" s="179"/>
    </row>
    <row r="92" spans="4:22">
      <c r="D92" s="179"/>
      <c r="V92" s="179"/>
    </row>
    <row r="93" spans="4:22">
      <c r="D93" s="179"/>
      <c r="V93" s="179"/>
    </row>
    <row r="94" spans="4:22">
      <c r="D94" s="179"/>
      <c r="V94" s="179"/>
    </row>
    <row r="95" spans="4:22">
      <c r="D95" s="179"/>
      <c r="V95" s="179"/>
    </row>
    <row r="96" spans="4:22">
      <c r="D96" s="179"/>
      <c r="V96" s="179"/>
    </row>
    <row r="97" spans="4:22">
      <c r="D97" s="179"/>
      <c r="V97" s="179"/>
    </row>
    <row r="98" spans="4:22">
      <c r="D98" s="179"/>
      <c r="V98" s="179"/>
    </row>
    <row r="99" spans="4:22">
      <c r="D99" s="179"/>
      <c r="V99" s="179"/>
    </row>
    <row r="100" spans="4:22">
      <c r="D100" s="179"/>
      <c r="V100" s="179"/>
    </row>
    <row r="101" spans="4:22">
      <c r="D101" s="179"/>
      <c r="V101" s="179"/>
    </row>
    <row r="102" spans="4:22">
      <c r="D102" s="179"/>
      <c r="V102" s="179"/>
    </row>
    <row r="103" spans="4:22">
      <c r="D103" s="179"/>
      <c r="V103" s="179"/>
    </row>
    <row r="104" spans="4:22">
      <c r="D104" s="179"/>
      <c r="V104" s="179"/>
    </row>
    <row r="105" spans="4:22">
      <c r="D105" s="179"/>
      <c r="V105" s="179"/>
    </row>
    <row r="106" spans="4:22">
      <c r="D106" s="179"/>
      <c r="V106" s="179"/>
    </row>
    <row r="107" spans="4:22">
      <c r="D107" s="179"/>
      <c r="V107" s="179"/>
    </row>
    <row r="108" spans="4:22">
      <c r="D108" s="179"/>
      <c r="V108" s="179"/>
    </row>
    <row r="109" spans="4:22">
      <c r="D109" s="179"/>
      <c r="V109" s="179"/>
    </row>
    <row r="110" spans="4:22">
      <c r="D110" s="179"/>
      <c r="V110" s="179"/>
    </row>
    <row r="111" spans="4:22" ht="21.75" customHeight="1">
      <c r="D111" s="179"/>
      <c r="V111" s="179"/>
    </row>
    <row r="112" spans="4:22">
      <c r="D112" s="179"/>
      <c r="E112" s="179"/>
      <c r="F112" s="179"/>
      <c r="G112" s="179"/>
      <c r="H112" s="179"/>
      <c r="I112" s="179"/>
      <c r="J112" s="179"/>
      <c r="K112" s="179"/>
      <c r="L112" s="179"/>
      <c r="M112" s="179"/>
      <c r="N112" s="179"/>
      <c r="O112" s="179"/>
      <c r="P112" s="179"/>
      <c r="Q112" s="179"/>
      <c r="R112" s="179"/>
      <c r="S112" s="179"/>
      <c r="T112" s="179"/>
      <c r="U112" s="179"/>
      <c r="V112" s="179"/>
    </row>
  </sheetData>
  <sheetProtection sheet="1" scenarios="1"/>
  <mergeCells count="269">
    <mergeCell ref="BI14:BJ16"/>
    <mergeCell ref="BE9:BJ10"/>
    <mergeCell ref="BL15:BL16"/>
    <mergeCell ref="A9:C15"/>
    <mergeCell ref="AP19:AP20"/>
    <mergeCell ref="AF21:AI22"/>
    <mergeCell ref="BR15:BT15"/>
    <mergeCell ref="BU15:BV15"/>
    <mergeCell ref="AA20:AE22"/>
    <mergeCell ref="AA15:AC15"/>
    <mergeCell ref="BD11:BJ11"/>
    <mergeCell ref="BD12:BJ13"/>
    <mergeCell ref="BB9:BD10"/>
    <mergeCell ref="AS16:BE16"/>
    <mergeCell ref="BC19:BI22"/>
    <mergeCell ref="AA19:AE19"/>
    <mergeCell ref="AL29:AM30"/>
    <mergeCell ref="AN29:AO30"/>
    <mergeCell ref="AP29:AQ30"/>
    <mergeCell ref="AR29:AR30"/>
    <mergeCell ref="AI55:AJ55"/>
    <mergeCell ref="AI53:AJ53"/>
    <mergeCell ref="AO53:AP53"/>
    <mergeCell ref="AA59:AV62"/>
    <mergeCell ref="AY58:BH59"/>
    <mergeCell ref="AF37:AI38"/>
    <mergeCell ref="CI66:CI69"/>
    <mergeCell ref="CE62:CE65"/>
    <mergeCell ref="CF62:CF65"/>
    <mergeCell ref="CG62:CG65"/>
    <mergeCell ref="CH62:CH65"/>
    <mergeCell ref="CI62:CI65"/>
    <mergeCell ref="AF35:AF36"/>
    <mergeCell ref="AG35:AG36"/>
    <mergeCell ref="AH35:AH36"/>
    <mergeCell ref="AI35:AI36"/>
    <mergeCell ref="CA7:CC7"/>
    <mergeCell ref="CA2:CC2"/>
    <mergeCell ref="BC35:BI38"/>
    <mergeCell ref="AK31:AK32"/>
    <mergeCell ref="BO21:BP21"/>
    <mergeCell ref="AJ21:AK22"/>
    <mergeCell ref="AJ25:AK26"/>
    <mergeCell ref="AJ29:AK30"/>
    <mergeCell ref="AJ33:AK34"/>
    <mergeCell ref="AJ37:AK38"/>
    <mergeCell ref="AQ12:AQ13"/>
    <mergeCell ref="AN25:AO26"/>
    <mergeCell ref="AO23:AO24"/>
    <mergeCell ref="BO25:BP25"/>
    <mergeCell ref="BO29:BP29"/>
    <mergeCell ref="BO33:BP33"/>
    <mergeCell ref="AK35:AK36"/>
    <mergeCell ref="AQ35:AQ36"/>
    <mergeCell ref="AJ35:AJ36"/>
    <mergeCell ref="AL35:AL36"/>
    <mergeCell ref="BC31:BI34"/>
    <mergeCell ref="CA5:CC5"/>
    <mergeCell ref="BO28:BP28"/>
    <mergeCell ref="BO32:BP32"/>
    <mergeCell ref="DZ62:DZ65"/>
    <mergeCell ref="DY66:DY69"/>
    <mergeCell ref="DZ66:DZ69"/>
    <mergeCell ref="AL54:AN54"/>
    <mergeCell ref="AL55:AN55"/>
    <mergeCell ref="AL53:AN53"/>
    <mergeCell ref="CQ66:CQ69"/>
    <mergeCell ref="DY62:DY65"/>
    <mergeCell ref="CJ66:CJ69"/>
    <mergeCell ref="CK66:CK69"/>
    <mergeCell ref="CL66:CL69"/>
    <mergeCell ref="CM66:CM69"/>
    <mergeCell ref="CN66:CN69"/>
    <mergeCell ref="CO66:CO69"/>
    <mergeCell ref="CP66:CP69"/>
    <mergeCell ref="CT62:CT65"/>
    <mergeCell ref="CV62:DF65"/>
    <mergeCell ref="CQ62:CQ65"/>
    <mergeCell ref="CD62:CD65"/>
    <mergeCell ref="CP62:CP65"/>
    <mergeCell ref="CR62:CR65"/>
    <mergeCell ref="AO55:AP55"/>
    <mergeCell ref="BZ62:CC62"/>
    <mergeCell ref="AO54:AP54"/>
    <mergeCell ref="BC23:BI26"/>
    <mergeCell ref="AF27:AF28"/>
    <mergeCell ref="AG27:AG28"/>
    <mergeCell ref="AH27:AH28"/>
    <mergeCell ref="AI27:AI28"/>
    <mergeCell ref="AJ27:AJ28"/>
    <mergeCell ref="AM27:AM28"/>
    <mergeCell ref="W35:W38"/>
    <mergeCell ref="AA24:AE26"/>
    <mergeCell ref="AA35:AE35"/>
    <mergeCell ref="AA36:AE38"/>
    <mergeCell ref="AA31:AE31"/>
    <mergeCell ref="AA32:AE34"/>
    <mergeCell ref="AA28:AE30"/>
    <mergeCell ref="AA23:AE23"/>
    <mergeCell ref="AH23:AH24"/>
    <mergeCell ref="W27:W30"/>
    <mergeCell ref="W31:W34"/>
    <mergeCell ref="AF33:AI34"/>
    <mergeCell ref="AG31:AG32"/>
    <mergeCell ref="AR33:AR34"/>
    <mergeCell ref="AP31:AP32"/>
    <mergeCell ref="AQ31:AQ32"/>
    <mergeCell ref="BC27:BI30"/>
    <mergeCell ref="AF3:AI3"/>
    <mergeCell ref="AJ3:AQ3"/>
    <mergeCell ref="AR3:AS3"/>
    <mergeCell ref="AT3:AU3"/>
    <mergeCell ref="AW3:BA3"/>
    <mergeCell ref="Y10:AC11"/>
    <mergeCell ref="AE9:AQ11"/>
    <mergeCell ref="AF12:AF13"/>
    <mergeCell ref="AG12:AG13"/>
    <mergeCell ref="AH12:AH13"/>
    <mergeCell ref="AI12:AI13"/>
    <mergeCell ref="AJ12:AJ13"/>
    <mergeCell ref="AK12:AK13"/>
    <mergeCell ref="AP12:AP13"/>
    <mergeCell ref="AT4:AU4"/>
    <mergeCell ref="Y13:AC14"/>
    <mergeCell ref="AS9:AX9"/>
    <mergeCell ref="AL12:AL13"/>
    <mergeCell ref="AM12:AM13"/>
    <mergeCell ref="AN12:AN13"/>
    <mergeCell ref="AO12:AO13"/>
    <mergeCell ref="AE12:AE13"/>
    <mergeCell ref="AS11:AX11"/>
    <mergeCell ref="AS12:AY13"/>
    <mergeCell ref="AA27:AE27"/>
    <mergeCell ref="AI23:AI24"/>
    <mergeCell ref="AJ23:AJ24"/>
    <mergeCell ref="AT29:AU30"/>
    <mergeCell ref="AT33:AU34"/>
    <mergeCell ref="AR21:AR22"/>
    <mergeCell ref="AR25:AR26"/>
    <mergeCell ref="AQ19:AQ20"/>
    <mergeCell ref="AL23:AL24"/>
    <mergeCell ref="AN23:AN24"/>
    <mergeCell ref="AN27:AN28"/>
    <mergeCell ref="AP21:AQ22"/>
    <mergeCell ref="AP23:AP24"/>
    <mergeCell ref="AF19:AF20"/>
    <mergeCell ref="AK27:AK28"/>
    <mergeCell ref="AL27:AL28"/>
    <mergeCell ref="AO27:AO28"/>
    <mergeCell ref="AP27:AP28"/>
    <mergeCell ref="AQ27:AQ28"/>
    <mergeCell ref="AK23:AK24"/>
    <mergeCell ref="AG19:AG20"/>
    <mergeCell ref="AH19:AH20"/>
    <mergeCell ref="AL25:AM26"/>
    <mergeCell ref="AF23:AF24"/>
    <mergeCell ref="AF4:AI4"/>
    <mergeCell ref="AJ4:AQ4"/>
    <mergeCell ref="AR4:AS4"/>
    <mergeCell ref="AW4:BA4"/>
    <mergeCell ref="AJ31:AJ32"/>
    <mergeCell ref="AL33:AM34"/>
    <mergeCell ref="AN33:AO34"/>
    <mergeCell ref="AP33:AQ34"/>
    <mergeCell ref="AL31:AL32"/>
    <mergeCell ref="AM31:AM32"/>
    <mergeCell ref="AN31:AN32"/>
    <mergeCell ref="AO31:AO32"/>
    <mergeCell ref="AF31:AF32"/>
    <mergeCell ref="AP25:AQ26"/>
    <mergeCell ref="AL19:AL20"/>
    <mergeCell ref="AM19:AM20"/>
    <mergeCell ref="AO19:AO20"/>
    <mergeCell ref="AN21:AO22"/>
    <mergeCell ref="AQ23:AQ24"/>
    <mergeCell ref="AL21:AM22"/>
    <mergeCell ref="AM23:AM24"/>
    <mergeCell ref="AF29:AI30"/>
    <mergeCell ref="AH31:AH32"/>
    <mergeCell ref="AI31:AI32"/>
    <mergeCell ref="DN66:DQ69"/>
    <mergeCell ref="BY62:BY65"/>
    <mergeCell ref="AI54:AJ54"/>
    <mergeCell ref="BX63:BX65"/>
    <mergeCell ref="AN37:AO38"/>
    <mergeCell ref="AP37:AQ38"/>
    <mergeCell ref="AR37:AR38"/>
    <mergeCell ref="AT37:AU38"/>
    <mergeCell ref="CJ62:CJ65"/>
    <mergeCell ref="CK62:CK65"/>
    <mergeCell ref="CV66:DF69"/>
    <mergeCell ref="CR66:CR69"/>
    <mergeCell ref="CS66:CS69"/>
    <mergeCell ref="CT66:CT69"/>
    <mergeCell ref="CM62:CM65"/>
    <mergeCell ref="CN62:CN65"/>
    <mergeCell ref="CO62:CO65"/>
    <mergeCell ref="CD66:CD69"/>
    <mergeCell ref="CE66:CE69"/>
    <mergeCell ref="CF66:CF69"/>
    <mergeCell ref="CG66:CG69"/>
    <mergeCell ref="CH66:CH69"/>
    <mergeCell ref="CL62:CL65"/>
    <mergeCell ref="BP51:BQ51"/>
    <mergeCell ref="AG23:AG24"/>
    <mergeCell ref="AF25:AI26"/>
    <mergeCell ref="AI19:AI20"/>
    <mergeCell ref="AJ19:AJ20"/>
    <mergeCell ref="BO15:BP15"/>
    <mergeCell ref="AM35:AM36"/>
    <mergeCell ref="EB66:EC69"/>
    <mergeCell ref="BZ63:CC65"/>
    <mergeCell ref="BZ66:CC66"/>
    <mergeCell ref="BZ67:CC69"/>
    <mergeCell ref="AP35:AP36"/>
    <mergeCell ref="AN35:AN36"/>
    <mergeCell ref="AO35:AO36"/>
    <mergeCell ref="BP50:BQ50"/>
    <mergeCell ref="BO36:BP36"/>
    <mergeCell ref="BX66:BX68"/>
    <mergeCell ref="DX62:DX65"/>
    <mergeCell ref="DX66:DX69"/>
    <mergeCell ref="CS62:CS65"/>
    <mergeCell ref="EB62:EC65"/>
    <mergeCell ref="BO37:BP37"/>
    <mergeCell ref="AL37:AM38"/>
    <mergeCell ref="DN62:DQ65"/>
    <mergeCell ref="CH16:CT17"/>
    <mergeCell ref="BC6:BF7"/>
    <mergeCell ref="BH6:BH7"/>
    <mergeCell ref="BI6:BJ7"/>
    <mergeCell ref="BY66:BY69"/>
    <mergeCell ref="A2:C6"/>
    <mergeCell ref="B7:B8"/>
    <mergeCell ref="A7:A8"/>
    <mergeCell ref="C7:C8"/>
    <mergeCell ref="CB15:CD16"/>
    <mergeCell ref="Y2:AA2"/>
    <mergeCell ref="Y3:AA4"/>
    <mergeCell ref="A22:B22"/>
    <mergeCell ref="X17:AB17"/>
    <mergeCell ref="W19:W22"/>
    <mergeCell ref="W23:W26"/>
    <mergeCell ref="AN19:AN20"/>
    <mergeCell ref="BO16:BP16"/>
    <mergeCell ref="AT21:AU22"/>
    <mergeCell ref="AT25:AU26"/>
    <mergeCell ref="BO20:BP20"/>
    <mergeCell ref="BO24:BP24"/>
    <mergeCell ref="AU14:AV14"/>
    <mergeCell ref="AE14:AQ16"/>
    <mergeCell ref="AK19:AK20"/>
    <mergeCell ref="CB19:CL19"/>
    <mergeCell ref="CB20:CL21"/>
    <mergeCell ref="CB22:CL23"/>
    <mergeCell ref="CH12:CT13"/>
    <mergeCell ref="CH14:CH15"/>
    <mergeCell ref="CI14:CI15"/>
    <mergeCell ref="CJ14:CJ15"/>
    <mergeCell ref="CK14:CK15"/>
    <mergeCell ref="CL14:CL15"/>
    <mergeCell ref="CM14:CM15"/>
    <mergeCell ref="CN14:CN15"/>
    <mergeCell ref="CO14:CO15"/>
    <mergeCell ref="CP14:CP15"/>
    <mergeCell ref="CQ14:CQ15"/>
    <mergeCell ref="CR14:CR15"/>
    <mergeCell ref="CS14:CS15"/>
    <mergeCell ref="CT14:CT15"/>
  </mergeCells>
  <phoneticPr fontId="1"/>
  <dataValidations count="1">
    <dataValidation type="list" allowBlank="1" showInputMessage="1" showErrorMessage="1" sqref="B7" xr:uid="{00000000-0002-0000-0300-000000000000}">
      <formula1>$A$17:$A$22</formula1>
    </dataValidation>
  </dataValidations>
  <pageMargins left="0.36" right="0.28000000000000003" top="0.26" bottom="0.2" header="0.3" footer="0.25"/>
  <pageSetup paperSize="9"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Q58"/>
  <sheetViews>
    <sheetView zoomScale="80" zoomScaleNormal="80" workbookViewId="0">
      <selection activeCell="C3" sqref="C3"/>
    </sheetView>
  </sheetViews>
  <sheetFormatPr defaultRowHeight="13.5"/>
  <cols>
    <col min="1" max="1" width="12.25" customWidth="1"/>
    <col min="2" max="2" width="14.75" customWidth="1"/>
    <col min="3" max="3" width="12.25" customWidth="1"/>
    <col min="4" max="4" width="7" customWidth="1"/>
    <col min="5" max="7" width="13.25" customWidth="1"/>
    <col min="8" max="8" width="4.125" customWidth="1"/>
    <col min="9" max="9" width="11.375" customWidth="1"/>
    <col min="10" max="10" width="4.125" customWidth="1"/>
    <col min="11" max="17" width="2.75" style="23" customWidth="1"/>
    <col min="18" max="18" width="11.375" customWidth="1"/>
  </cols>
  <sheetData>
    <row r="1" spans="1:16" ht="18.75">
      <c r="A1" s="81" t="s">
        <v>215</v>
      </c>
      <c r="C1" s="4"/>
      <c r="I1" s="23"/>
      <c r="J1" s="23"/>
      <c r="K1" s="23" t="s">
        <v>138</v>
      </c>
      <c r="O1" s="23" t="s">
        <v>139</v>
      </c>
    </row>
    <row r="2" spans="1:16">
      <c r="C2" s="4"/>
      <c r="I2" s="23"/>
      <c r="J2" s="23"/>
      <c r="K2" s="18"/>
      <c r="L2" s="18" t="s">
        <v>120</v>
      </c>
      <c r="M2" s="18" t="s">
        <v>121</v>
      </c>
      <c r="O2" s="78" t="s">
        <v>120</v>
      </c>
      <c r="P2" s="76">
        <v>1300000</v>
      </c>
    </row>
    <row r="3" spans="1:16" ht="32.25" customHeight="1">
      <c r="A3" s="588" t="s">
        <v>91</v>
      </c>
      <c r="B3" s="589"/>
      <c r="C3" s="339"/>
      <c r="E3" s="588" t="s">
        <v>100</v>
      </c>
      <c r="F3" s="589"/>
      <c r="G3" s="339"/>
      <c r="I3" s="23"/>
      <c r="J3" s="23"/>
      <c r="K3" s="324" t="s">
        <v>140</v>
      </c>
      <c r="L3" s="78">
        <v>600000</v>
      </c>
      <c r="M3" s="78">
        <v>1100000</v>
      </c>
      <c r="O3" s="78" t="s">
        <v>121</v>
      </c>
      <c r="P3" s="76">
        <v>3300000</v>
      </c>
    </row>
    <row r="4" spans="1:16" ht="16.5" customHeight="1">
      <c r="C4" s="340"/>
      <c r="G4" s="341"/>
      <c r="I4" s="23"/>
      <c r="J4" s="23"/>
      <c r="K4" s="324" t="s">
        <v>141</v>
      </c>
      <c r="L4" s="78">
        <f>L3-100000</f>
        <v>500000</v>
      </c>
      <c r="M4" s="78">
        <f>M3-100000</f>
        <v>1000000</v>
      </c>
    </row>
    <row r="5" spans="1:16" ht="16.5" customHeight="1">
      <c r="A5" t="s">
        <v>95</v>
      </c>
      <c r="C5" s="341"/>
      <c r="E5" s="1" t="s">
        <v>92</v>
      </c>
      <c r="F5" s="10"/>
      <c r="G5" s="343"/>
      <c r="H5" s="11"/>
      <c r="I5" s="23"/>
      <c r="J5" s="23"/>
      <c r="K5" s="324" t="s">
        <v>142</v>
      </c>
      <c r="L5" s="78">
        <f>L4-100000</f>
        <v>400000</v>
      </c>
      <c r="M5" s="78">
        <f>M4-100000</f>
        <v>900000</v>
      </c>
    </row>
    <row r="6" spans="1:16" ht="16.5" customHeight="1">
      <c r="A6" s="1" t="s">
        <v>101</v>
      </c>
      <c r="B6" s="10"/>
      <c r="C6" s="385"/>
      <c r="E6" s="8" t="s">
        <v>82</v>
      </c>
      <c r="G6" s="343">
        <f>設定!D6</f>
        <v>46022</v>
      </c>
      <c r="H6" s="9"/>
      <c r="I6" s="23"/>
      <c r="J6" s="23"/>
      <c r="K6" s="101"/>
      <c r="L6" s="102"/>
      <c r="M6" s="102"/>
    </row>
    <row r="7" spans="1:16" ht="16.5" customHeight="1">
      <c r="A7" s="451" t="s">
        <v>83</v>
      </c>
      <c r="B7" s="482"/>
      <c r="C7" s="342" t="s">
        <v>103</v>
      </c>
      <c r="E7" s="8" t="s">
        <v>85</v>
      </c>
      <c r="G7" s="341">
        <f>N15</f>
        <v>126</v>
      </c>
      <c r="H7" s="9" t="s">
        <v>289</v>
      </c>
      <c r="I7" s="23"/>
      <c r="J7" s="23"/>
      <c r="O7" s="103"/>
    </row>
    <row r="8" spans="1:16" ht="16.5" customHeight="1">
      <c r="A8" s="8"/>
      <c r="C8" s="386"/>
      <c r="E8" s="8" t="s">
        <v>86</v>
      </c>
      <c r="G8" s="341"/>
      <c r="H8" s="9"/>
      <c r="I8" s="23"/>
      <c r="J8" s="23"/>
      <c r="K8" s="23" t="s">
        <v>143</v>
      </c>
    </row>
    <row r="9" spans="1:16" ht="16.5" customHeight="1">
      <c r="A9" s="448" t="s">
        <v>84</v>
      </c>
      <c r="B9" s="440"/>
      <c r="C9" s="342" t="s">
        <v>103</v>
      </c>
      <c r="E9" s="3"/>
      <c r="F9" s="12"/>
      <c r="G9" s="244" t="s">
        <v>254</v>
      </c>
      <c r="H9" s="13"/>
      <c r="I9" s="23"/>
      <c r="J9" s="23"/>
      <c r="K9" s="18" t="s">
        <v>144</v>
      </c>
      <c r="L9" s="18" t="s">
        <v>145</v>
      </c>
      <c r="M9" s="18" t="s">
        <v>146</v>
      </c>
      <c r="N9" s="18" t="s">
        <v>147</v>
      </c>
      <c r="O9" s="18" t="s">
        <v>148</v>
      </c>
    </row>
    <row r="10" spans="1:16" ht="16.5" customHeight="1">
      <c r="C10" s="340"/>
      <c r="I10" s="23"/>
      <c r="J10" s="23"/>
      <c r="K10" s="324" t="str">
        <f>K3</f>
        <v>1000万円以下</v>
      </c>
      <c r="L10" s="78">
        <v>275000</v>
      </c>
      <c r="M10" s="104">
        <f>L10+410000</f>
        <v>685000</v>
      </c>
      <c r="N10" s="104">
        <f>M10+770000</f>
        <v>1455000</v>
      </c>
      <c r="O10" s="104">
        <f>N10+500000</f>
        <v>1955000</v>
      </c>
    </row>
    <row r="11" spans="1:16" ht="16.5" customHeight="1">
      <c r="A11" t="s">
        <v>185</v>
      </c>
      <c r="C11" s="342" t="str">
        <f>IF(G13&gt;0,"ある","ない")</f>
        <v>ない</v>
      </c>
      <c r="I11" s="23"/>
      <c r="J11" s="23"/>
      <c r="K11" s="324" t="str">
        <f t="shared" ref="K11:K12" si="0">K4</f>
        <v>1000万円超2000万円以下</v>
      </c>
      <c r="L11" s="78">
        <f>L10-100000</f>
        <v>175000</v>
      </c>
      <c r="M11" s="78">
        <f t="shared" ref="M11:O12" si="1">M10-100000</f>
        <v>585000</v>
      </c>
      <c r="N11" s="78">
        <f t="shared" si="1"/>
        <v>1355000</v>
      </c>
      <c r="O11" s="78">
        <f t="shared" si="1"/>
        <v>1855000</v>
      </c>
    </row>
    <row r="12" spans="1:16" ht="16.5" customHeight="1">
      <c r="A12" t="s">
        <v>186</v>
      </c>
      <c r="C12" s="4"/>
      <c r="I12" s="23"/>
      <c r="J12" s="23"/>
      <c r="K12" s="324" t="str">
        <f t="shared" si="0"/>
        <v>2000万円超</v>
      </c>
      <c r="L12" s="78">
        <f>L11-100000</f>
        <v>75000</v>
      </c>
      <c r="M12" s="78">
        <f t="shared" si="1"/>
        <v>485000</v>
      </c>
      <c r="N12" s="78">
        <f t="shared" si="1"/>
        <v>1255000</v>
      </c>
      <c r="O12" s="78">
        <f t="shared" si="1"/>
        <v>1755000</v>
      </c>
    </row>
    <row r="13" spans="1:16" ht="31.5" customHeight="1">
      <c r="A13" s="591" t="s">
        <v>319</v>
      </c>
      <c r="B13" s="589"/>
      <c r="C13" s="75">
        <f>C28</f>
        <v>0</v>
      </c>
      <c r="E13" s="590" t="s">
        <v>320</v>
      </c>
      <c r="F13" s="589"/>
      <c r="G13" s="77">
        <f>MAX(G25,0)</f>
        <v>0</v>
      </c>
      <c r="H13" s="22"/>
      <c r="I13" s="23"/>
      <c r="J13" s="23"/>
    </row>
    <row r="14" spans="1:16" ht="16.5" customHeight="1">
      <c r="C14" s="4"/>
      <c r="I14" s="23"/>
      <c r="J14" s="23"/>
      <c r="K14" s="41" t="s">
        <v>9</v>
      </c>
      <c r="L14" s="105">
        <f>G5</f>
        <v>0</v>
      </c>
      <c r="M14" s="100" t="s">
        <v>152</v>
      </c>
      <c r="N14" s="106">
        <f>G3</f>
        <v>0</v>
      </c>
    </row>
    <row r="15" spans="1:16" ht="16.5" customHeight="1">
      <c r="A15" t="s">
        <v>93</v>
      </c>
      <c r="C15" s="4"/>
      <c r="I15" s="23"/>
      <c r="J15" s="23"/>
      <c r="K15" s="48" t="s">
        <v>149</v>
      </c>
      <c r="L15" s="107">
        <f>G6</f>
        <v>46022</v>
      </c>
      <c r="M15" s="100" t="s">
        <v>17</v>
      </c>
      <c r="N15" s="46">
        <f>DATEDIF(L14,L15+1,"Y")</f>
        <v>126</v>
      </c>
    </row>
    <row r="16" spans="1:16" ht="16.5" customHeight="1">
      <c r="A16" s="72">
        <v>8500000</v>
      </c>
      <c r="B16" s="23" t="s">
        <v>94</v>
      </c>
      <c r="C16" s="19">
        <f>IF(C3&gt;A16,1,0)</f>
        <v>0</v>
      </c>
      <c r="D16" s="23"/>
      <c r="E16" s="12" t="s">
        <v>151</v>
      </c>
      <c r="F16" s="88"/>
      <c r="G16" s="88"/>
      <c r="H16" s="88"/>
      <c r="I16" s="88"/>
      <c r="J16" s="23"/>
      <c r="K16" s="519" t="s">
        <v>150</v>
      </c>
      <c r="L16" s="519"/>
      <c r="M16" s="585" t="str">
        <f>G9</f>
        <v>1000万円以下</v>
      </c>
      <c r="N16" s="585"/>
    </row>
    <row r="17" spans="1:10" ht="16.5" customHeight="1">
      <c r="A17" s="72"/>
      <c r="C17" s="4"/>
      <c r="D17" s="23"/>
      <c r="E17" s="18" t="s">
        <v>152</v>
      </c>
      <c r="F17" s="18" t="s">
        <v>153</v>
      </c>
      <c r="G17" s="18" t="s">
        <v>154</v>
      </c>
      <c r="H17" s="18"/>
      <c r="I17" s="18" t="s">
        <v>155</v>
      </c>
      <c r="J17" s="22"/>
    </row>
    <row r="18" spans="1:10" ht="16.5" customHeight="1">
      <c r="A18" s="72"/>
      <c r="B18" s="5" t="s">
        <v>105</v>
      </c>
      <c r="C18" s="73">
        <f>VLOOKUP(C3,A32:C42,3)-C21</f>
        <v>0</v>
      </c>
      <c r="D18" s="23"/>
      <c r="E18" s="18">
        <v>0</v>
      </c>
      <c r="F18" s="18"/>
      <c r="G18" s="18"/>
      <c r="H18" s="18"/>
      <c r="I18" s="18">
        <v>0</v>
      </c>
      <c r="J18" s="22"/>
    </row>
    <row r="19" spans="1:10" ht="16.5" customHeight="1">
      <c r="A19" s="72"/>
      <c r="C19" s="4"/>
      <c r="D19" s="40" t="s">
        <v>99</v>
      </c>
      <c r="E19" s="78">
        <f>VLOOKUP(M16,K3:M5,IF(N15&gt;=65,3,2),FALSE)+1</f>
        <v>1100001</v>
      </c>
      <c r="F19" s="18">
        <v>1</v>
      </c>
      <c r="G19" s="104">
        <f>E19-1</f>
        <v>1100000</v>
      </c>
      <c r="H19" s="18"/>
      <c r="I19" s="78">
        <f>INT($N$14*F19-G19)</f>
        <v>-1100000</v>
      </c>
      <c r="J19" s="401"/>
    </row>
    <row r="20" spans="1:10" ht="16.5" customHeight="1">
      <c r="A20" s="452" t="s">
        <v>81</v>
      </c>
      <c r="B20" s="452"/>
      <c r="C20" s="4">
        <f>IF(C7=B45,1,IF(C9=B45,1,0)*C16)</f>
        <v>0</v>
      </c>
      <c r="D20" s="40" t="s">
        <v>156</v>
      </c>
      <c r="E20" s="77">
        <f>IF(N15&gt;=65,P3,P2)</f>
        <v>3300000</v>
      </c>
      <c r="F20" s="18">
        <v>0.75</v>
      </c>
      <c r="G20" s="78">
        <f>VLOOKUP($M$16,$K$10:$O$12,H20,FALSE)</f>
        <v>275000</v>
      </c>
      <c r="H20" s="18">
        <v>2</v>
      </c>
      <c r="I20" s="78">
        <f t="shared" ref="I20:I22" si="2">INT($N$14*F20-G20)</f>
        <v>-275000</v>
      </c>
      <c r="J20" s="401"/>
    </row>
    <row r="21" spans="1:10" ht="16.5" customHeight="1">
      <c r="A21" s="452" t="s">
        <v>80</v>
      </c>
      <c r="B21" s="482"/>
      <c r="C21" s="73">
        <f>ROUNDUP((IF(C3&gt;10000000,10000000,C3)-A16)*0.1*C20,0)</f>
        <v>0</v>
      </c>
      <c r="D21" s="23"/>
      <c r="E21" s="77">
        <v>4100000</v>
      </c>
      <c r="F21" s="18">
        <v>0.85</v>
      </c>
      <c r="G21" s="78">
        <f t="shared" ref="G21:G23" si="3">VLOOKUP($M$16,$K$10:$O$12,H21,FALSE)</f>
        <v>685000</v>
      </c>
      <c r="H21" s="18">
        <v>3</v>
      </c>
      <c r="I21" s="78">
        <f t="shared" si="2"/>
        <v>-685000</v>
      </c>
      <c r="J21" s="401"/>
    </row>
    <row r="22" spans="1:10" ht="16.5" customHeight="1">
      <c r="D22" s="23"/>
      <c r="E22" s="78">
        <v>7700000</v>
      </c>
      <c r="F22" s="18">
        <v>0.95</v>
      </c>
      <c r="G22" s="78">
        <f t="shared" si="3"/>
        <v>1455000</v>
      </c>
      <c r="H22" s="18">
        <v>4</v>
      </c>
      <c r="I22" s="78">
        <f t="shared" si="2"/>
        <v>-1455000</v>
      </c>
      <c r="J22" s="401"/>
    </row>
    <row r="23" spans="1:10" ht="16.5" customHeight="1">
      <c r="A23" s="586" t="s">
        <v>90</v>
      </c>
      <c r="B23" s="587"/>
      <c r="C23" s="4">
        <f>IF(C18+G13&gt;A26,IF(C18&gt;0,IF(G13&gt;0,1,0),0),0)</f>
        <v>0</v>
      </c>
      <c r="D23" s="23"/>
      <c r="E23" s="78">
        <v>10000000</v>
      </c>
      <c r="F23" s="18">
        <v>1</v>
      </c>
      <c r="G23" s="78">
        <f t="shared" si="3"/>
        <v>1955000</v>
      </c>
      <c r="H23" s="18">
        <v>5</v>
      </c>
      <c r="I23" s="78">
        <f>INT($N$14*F23-G23)</f>
        <v>-1955000</v>
      </c>
      <c r="J23" s="401"/>
    </row>
    <row r="24" spans="1:10" ht="16.5" customHeight="1">
      <c r="A24" s="74">
        <v>100000</v>
      </c>
      <c r="B24" s="23" t="s">
        <v>87</v>
      </c>
      <c r="C24" s="79">
        <f>MIN(C18,A24)*C23</f>
        <v>0</v>
      </c>
      <c r="D24" s="23"/>
      <c r="E24" s="109"/>
      <c r="F24" s="23"/>
      <c r="G24" s="23"/>
      <c r="H24" s="23"/>
      <c r="I24" s="23"/>
      <c r="J24" s="23"/>
    </row>
    <row r="25" spans="1:10" ht="16.5" customHeight="1">
      <c r="A25" s="74">
        <v>100000</v>
      </c>
      <c r="B25" s="23" t="s">
        <v>88</v>
      </c>
      <c r="C25" s="79">
        <f>MIN(G13,A25)*C23</f>
        <v>0</v>
      </c>
      <c r="E25" s="108" t="s">
        <v>157</v>
      </c>
      <c r="F25" s="41"/>
      <c r="G25" s="78">
        <f>INT(VLOOKUP(N14,E18:I23,5))</f>
        <v>0</v>
      </c>
    </row>
    <row r="26" spans="1:10" ht="16.5" customHeight="1">
      <c r="A26" s="74">
        <v>100000</v>
      </c>
      <c r="B26" s="23" t="s">
        <v>89</v>
      </c>
      <c r="C26" s="80">
        <f>IF(C23=1,C24+C25-A26,0)</f>
        <v>0</v>
      </c>
    </row>
    <row r="27" spans="1:10" ht="16.5" customHeight="1">
      <c r="A27" s="72"/>
      <c r="B27" s="23"/>
      <c r="C27" s="79"/>
    </row>
    <row r="28" spans="1:10" ht="16.5" customHeight="1">
      <c r="A28" s="72"/>
      <c r="B28" s="40" t="s">
        <v>106</v>
      </c>
      <c r="C28" s="80">
        <f>MAX(C18-C21-C26,0)</f>
        <v>0</v>
      </c>
    </row>
    <row r="29" spans="1:10" ht="16.5" customHeight="1">
      <c r="A29" s="72"/>
      <c r="B29" s="23"/>
      <c r="C29" s="79"/>
    </row>
    <row r="30" spans="1:10" ht="16.5" customHeight="1"/>
    <row r="31" spans="1:10" ht="16.5" customHeight="1">
      <c r="A31" s="70" t="s">
        <v>79</v>
      </c>
      <c r="B31" s="78"/>
      <c r="C31" s="21" t="s">
        <v>119</v>
      </c>
      <c r="E31" t="s">
        <v>183</v>
      </c>
    </row>
    <row r="32" spans="1:10" ht="16.5" customHeight="1">
      <c r="A32" s="89">
        <v>0</v>
      </c>
      <c r="B32" s="78"/>
      <c r="C32" s="89">
        <v>0</v>
      </c>
    </row>
    <row r="33" spans="1:5" ht="16.5" customHeight="1">
      <c r="A33" s="76">
        <v>551000</v>
      </c>
      <c r="B33" s="76"/>
      <c r="C33" s="76">
        <f>C3-550000</f>
        <v>-550000</v>
      </c>
      <c r="E33" s="155" t="s">
        <v>184</v>
      </c>
    </row>
    <row r="34" spans="1:5" ht="16.5" customHeight="1">
      <c r="A34" s="76">
        <v>1619000</v>
      </c>
      <c r="B34" s="76"/>
      <c r="C34" s="76">
        <v>1069000</v>
      </c>
    </row>
    <row r="35" spans="1:5" ht="16.5" customHeight="1">
      <c r="A35" s="76">
        <v>1620000</v>
      </c>
      <c r="B35" s="76"/>
      <c r="C35" s="76">
        <v>1070000</v>
      </c>
    </row>
    <row r="36" spans="1:5" ht="16.5" customHeight="1">
      <c r="A36" s="76">
        <v>1622000</v>
      </c>
      <c r="B36" s="76"/>
      <c r="C36" s="76">
        <v>1072000</v>
      </c>
    </row>
    <row r="37" spans="1:5" ht="16.5" customHeight="1">
      <c r="A37" s="76">
        <v>1624000</v>
      </c>
      <c r="B37" s="76"/>
      <c r="C37" s="76">
        <v>1074000</v>
      </c>
    </row>
    <row r="38" spans="1:5" ht="16.5" customHeight="1">
      <c r="A38" s="76">
        <v>1628000</v>
      </c>
      <c r="B38" s="76">
        <f>ROUNDDOWN(C3/4,-3)</f>
        <v>0</v>
      </c>
      <c r="C38" s="76">
        <f>B38*2.4+100000</f>
        <v>100000</v>
      </c>
      <c r="E38" t="s">
        <v>178</v>
      </c>
    </row>
    <row r="39" spans="1:5" ht="16.5" customHeight="1">
      <c r="A39" s="76">
        <v>1800000</v>
      </c>
      <c r="B39" s="76">
        <f>ROUNDDOWN(C3/4,-3)</f>
        <v>0</v>
      </c>
      <c r="C39" s="76">
        <f>B39*2.8-80000</f>
        <v>-80000</v>
      </c>
      <c r="E39" t="s">
        <v>179</v>
      </c>
    </row>
    <row r="40" spans="1:5" ht="16.5" customHeight="1">
      <c r="A40" s="76">
        <v>3600000</v>
      </c>
      <c r="B40" s="76">
        <f>ROUNDDOWN(C3/4,-3)</f>
        <v>0</v>
      </c>
      <c r="C40" s="76">
        <f>B40*3.2-440000</f>
        <v>-440000</v>
      </c>
      <c r="E40" t="s">
        <v>180</v>
      </c>
    </row>
    <row r="41" spans="1:5" ht="16.5" customHeight="1">
      <c r="A41" s="76">
        <v>6600000</v>
      </c>
      <c r="B41" s="76"/>
      <c r="C41" s="76">
        <f>C3*0.9-1100000</f>
        <v>-1100000</v>
      </c>
      <c r="E41" t="s">
        <v>181</v>
      </c>
    </row>
    <row r="42" spans="1:5" ht="16.5" customHeight="1">
      <c r="A42" s="76">
        <v>8500000</v>
      </c>
      <c r="B42" s="76"/>
      <c r="C42" s="76">
        <f>C3-1950000</f>
        <v>-1950000</v>
      </c>
      <c r="E42" t="s">
        <v>182</v>
      </c>
    </row>
    <row r="43" spans="1:5" ht="16.5" customHeight="1">
      <c r="A43" s="72"/>
    </row>
    <row r="44" spans="1:5" ht="16.5" customHeight="1">
      <c r="A44" s="72"/>
      <c r="B44" s="4"/>
    </row>
    <row r="45" spans="1:5" ht="16.5" customHeight="1">
      <c r="B45" s="4" t="s">
        <v>102</v>
      </c>
    </row>
    <row r="46" spans="1:5" ht="16.5" customHeight="1">
      <c r="B46" s="4" t="s">
        <v>104</v>
      </c>
    </row>
    <row r="47" spans="1:5" ht="16.5" customHeight="1"/>
    <row r="48" spans="1:5"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sheetData>
  <sheetProtection sheet="1" objects="1" scenarios="1"/>
  <mergeCells count="11">
    <mergeCell ref="E3:F3"/>
    <mergeCell ref="E13:F13"/>
    <mergeCell ref="A3:B3"/>
    <mergeCell ref="A13:B13"/>
    <mergeCell ref="A7:B7"/>
    <mergeCell ref="A9:B9"/>
    <mergeCell ref="K16:L16"/>
    <mergeCell ref="M16:N16"/>
    <mergeCell ref="A21:B21"/>
    <mergeCell ref="A20:B20"/>
    <mergeCell ref="A23:B23"/>
  </mergeCells>
  <phoneticPr fontId="1"/>
  <conditionalFormatting sqref="C7 C9">
    <cfRule type="expression" dxfId="1" priority="2">
      <formula>$C$3&gt;8500000</formula>
    </cfRule>
  </conditionalFormatting>
  <conditionalFormatting sqref="G5 G9">
    <cfRule type="expression" dxfId="0" priority="1">
      <formula>$G$3&gt;0</formula>
    </cfRule>
  </conditionalFormatting>
  <dataValidations count="3">
    <dataValidation type="list" allowBlank="1" showInputMessage="1" showErrorMessage="1" sqref="C9 C7" xr:uid="{00000000-0002-0000-0400-000000000000}">
      <formula1>$B$44:$B$46</formula1>
    </dataValidation>
    <dataValidation type="list" allowBlank="1" showInputMessage="1" showErrorMessage="1" sqref="G9" xr:uid="{00000000-0002-0000-0400-000001000000}">
      <formula1>$K$3:$K$5</formula1>
    </dataValidation>
    <dataValidation type="date" operator="notEqual" allowBlank="1" showInputMessage="1" showErrorMessage="1" sqref="G5" xr:uid="{F672C7BE-D488-4C03-B849-1934FA107A58}">
      <formula1>1</formula1>
    </dataValidation>
  </dataValidations>
  <pageMargins left="0.31" right="0.2" top="0.75" bottom="0.2" header="0.3" footer="0.3"/>
  <pageSetup paperSize="9" scale="7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設定</vt:lpstr>
      <vt:lpstr>➀申告者情報の入力欄</vt:lpstr>
      <vt:lpstr>②扶養親族等の情報入力欄</vt:lpstr>
      <vt:lpstr>③印刷</vt:lpstr>
      <vt:lpstr>(参考)収入→所得算出</vt:lpstr>
      <vt:lpstr>②扶養親族等の情報入力欄!Print_Area</vt:lpstr>
      <vt:lpstr>③印刷!Print_Area</vt:lpstr>
      <vt:lpstr>設定!Print_Area</vt:lpstr>
      <vt:lpstr>年少</vt:lpstr>
      <vt:lpstr>扶養</vt:lpstr>
      <vt:lpstr>老人</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2024-10-13T01:51:53Z</cp:lastPrinted>
  <dcterms:created xsi:type="dcterms:W3CDTF">2022-11-17T22:52:50Z</dcterms:created>
  <dcterms:modified xsi:type="dcterms:W3CDTF">2024-11-07T13:52:35Z</dcterms:modified>
</cp:coreProperties>
</file>